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CONALEP\"/>
    </mc:Choice>
  </mc:AlternateContent>
  <xr:revisionPtr revIDLastSave="0" documentId="13_ncr:1_{167C1C8B-A111-49E2-9DC7-E7C5115B0B54}" xr6:coauthVersionLast="40" xr6:coauthVersionMax="40" xr10:uidLastSave="{00000000-0000-0000-0000-000000000000}"/>
  <bookViews>
    <workbookView xWindow="0" yWindow="0" windowWidth="28800" windowHeight="11910" activeTab="7" xr2:uid="{00000000-000D-0000-FFFF-FFFF00000000}"/>
  </bookViews>
  <sheets>
    <sheet name="1.ESFD" sheetId="1" r:id="rId1"/>
    <sheet name="2. IADPOP" sheetId="2" r:id="rId2"/>
    <sheet name="3. IAODF" sheetId="3" r:id="rId3"/>
    <sheet name="4. BP" sheetId="4" r:id="rId4"/>
    <sheet name="5. EAID" sheetId="5" r:id="rId5"/>
    <sheet name="6b. EAEPED" sheetId="9" r:id="rId6"/>
    <sheet name="6c. EAEPED" sheetId="12" r:id="rId7"/>
    <sheet name="6d. CSPPC" sheetId="13" r:id="rId8"/>
  </sheets>
  <definedNames>
    <definedName name="_xlnm.Print_Area" localSheetId="0">'1.ESFD'!$A$1:$G$91</definedName>
    <definedName name="_xlnm.Print_Area" localSheetId="1">'2. IADPOP'!$A$2:$I$51</definedName>
    <definedName name="_xlnm.Print_Area" localSheetId="2">'3. IAODF'!$A$2:$K$28</definedName>
    <definedName name="_xlnm.Print_Area" localSheetId="3">'4. BP'!$A$2:$E$87</definedName>
    <definedName name="_xlnm.Print_Area" localSheetId="4">'5. EAID'!$A$2:$I$88</definedName>
    <definedName name="_xlnm.Print_Area" localSheetId="5">'6b. EAEPED'!$A$2:$G$40</definedName>
    <definedName name="_xlnm.Print_Area" localSheetId="6">'6c. EAEPED'!$A$2:$H$92</definedName>
    <definedName name="_xlnm.Print_Area" localSheetId="7">'6d. CSPPC'!$A$2:$G$40</definedName>
    <definedName name="_xlnm.Print_Titles" localSheetId="0">'1.ESFD'!$2:$6</definedName>
    <definedName name="_xlnm.Print_Titles" localSheetId="4">'5. EAID'!$2:$8</definedName>
    <definedName name="_xlnm.Print_Titles" localSheetId="6">'6c. EAEPED'!$2:$8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56" i="1"/>
  <c r="F67" i="1"/>
  <c r="F62" i="1"/>
  <c r="F9" i="1"/>
  <c r="F47" i="1" s="1"/>
  <c r="B59" i="1"/>
  <c r="F19" i="1"/>
  <c r="C59" i="1"/>
  <c r="C9" i="1"/>
  <c r="F58" i="1" l="1"/>
  <c r="E19" i="5"/>
  <c r="G19" i="5"/>
  <c r="H19" i="5"/>
  <c r="D19" i="5"/>
  <c r="B17" i="1"/>
  <c r="G10" i="13" l="1"/>
  <c r="E63" i="12"/>
  <c r="E26" i="12"/>
  <c r="C24" i="13" l="1"/>
  <c r="D23" i="9" l="1"/>
  <c r="G23" i="9" s="1"/>
  <c r="D24" i="9"/>
  <c r="G24" i="9" s="1"/>
  <c r="D25" i="9"/>
  <c r="G25" i="9" s="1"/>
  <c r="D22" i="9"/>
  <c r="G22" i="9" s="1"/>
  <c r="B9" i="1" l="1"/>
  <c r="E97" i="12" l="1"/>
  <c r="H97" i="12" s="1"/>
  <c r="D43" i="9"/>
  <c r="G43" i="9" s="1"/>
  <c r="F92" i="5"/>
  <c r="I92" i="5"/>
  <c r="H49" i="5" l="1"/>
  <c r="G49" i="5"/>
  <c r="L19" i="5" l="1"/>
  <c r="C60" i="4"/>
  <c r="D19" i="4" l="1"/>
  <c r="E19" i="4" l="1"/>
  <c r="C19" i="4"/>
  <c r="C15" i="4"/>
  <c r="D15" i="4"/>
  <c r="E15" i="4"/>
  <c r="E53" i="4"/>
  <c r="G60" i="4" l="1"/>
  <c r="B9" i="9"/>
  <c r="C9" i="9"/>
  <c r="E9" i="9"/>
  <c r="F9" i="9"/>
  <c r="F47" i="13"/>
  <c r="C47" i="13"/>
  <c r="B47" i="13"/>
  <c r="E49" i="5"/>
  <c r="D49" i="5"/>
  <c r="C46" i="13" l="1"/>
  <c r="E47" i="13"/>
  <c r="D47" i="13"/>
  <c r="G23" i="13" l="1"/>
  <c r="G22" i="13"/>
  <c r="D12" i="9" l="1"/>
  <c r="G12" i="9" s="1"/>
  <c r="C17" i="1" l="1"/>
  <c r="G47" i="13" l="1"/>
  <c r="C48" i="13" l="1"/>
  <c r="F62" i="5" l="1"/>
  <c r="G58" i="5" l="1"/>
  <c r="F20" i="5" l="1"/>
  <c r="G62" i="1" l="1"/>
  <c r="I62" i="5" l="1"/>
  <c r="I55" i="5"/>
  <c r="C76" i="4"/>
  <c r="C70" i="4"/>
  <c r="E76" i="4"/>
  <c r="D76" i="4"/>
  <c r="G11" i="13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F20" i="9"/>
  <c r="E20" i="9"/>
  <c r="C20" i="9"/>
  <c r="B20" i="9"/>
  <c r="E70" i="4"/>
  <c r="D70" i="4"/>
  <c r="D79" i="4" s="1"/>
  <c r="E54" i="4"/>
  <c r="D54" i="4"/>
  <c r="D63" i="4" s="1"/>
  <c r="C54" i="4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F19" i="5" l="1"/>
  <c r="D69" i="5"/>
  <c r="I19" i="5"/>
  <c r="H69" i="5"/>
  <c r="G16" i="4"/>
  <c r="D23" i="4"/>
  <c r="N20" i="9"/>
  <c r="E44" i="5"/>
  <c r="G44" i="5"/>
  <c r="G74" i="5" s="1"/>
  <c r="G10" i="4"/>
  <c r="H44" i="5"/>
  <c r="D47" i="4"/>
  <c r="I40" i="5"/>
  <c r="E47" i="4"/>
  <c r="I58" i="5"/>
  <c r="F58" i="5"/>
  <c r="D44" i="5"/>
  <c r="I49" i="5"/>
  <c r="E69" i="5"/>
  <c r="C47" i="4"/>
  <c r="F21" i="13"/>
  <c r="F49" i="5"/>
  <c r="F40" i="5"/>
  <c r="F63" i="5"/>
  <c r="J20" i="9"/>
  <c r="E9" i="13"/>
  <c r="F9" i="13"/>
  <c r="B21" i="13"/>
  <c r="E46" i="13"/>
  <c r="E48" i="13" s="1"/>
  <c r="N9" i="9"/>
  <c r="F46" i="13"/>
  <c r="E11" i="12"/>
  <c r="G20" i="9"/>
  <c r="G13" i="9"/>
  <c r="D9" i="9"/>
  <c r="M9" i="9"/>
  <c r="E78" i="12"/>
  <c r="I63" i="5"/>
  <c r="D24" i="13"/>
  <c r="B9" i="13"/>
  <c r="E21" i="13"/>
  <c r="C9" i="13"/>
  <c r="D12" i="13"/>
  <c r="C21" i="13"/>
  <c r="D28" i="13"/>
  <c r="F31" i="5"/>
  <c r="I31" i="5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B31" i="9"/>
  <c r="B45" i="9" s="1"/>
  <c r="D16" i="13"/>
  <c r="H78" i="12"/>
  <c r="C31" i="9"/>
  <c r="C45" i="9" s="1"/>
  <c r="E31" i="9"/>
  <c r="E45" i="9" s="1"/>
  <c r="F31" i="9"/>
  <c r="F45" i="9" s="1"/>
  <c r="D20" i="9"/>
  <c r="G21" i="12"/>
  <c r="G10" i="12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E10" i="2"/>
  <c r="E9" i="2" s="1"/>
  <c r="E20" i="2" s="1"/>
  <c r="D10" i="2"/>
  <c r="C14" i="2"/>
  <c r="C10" i="2"/>
  <c r="H74" i="5" l="1"/>
  <c r="I44" i="5"/>
  <c r="I46" i="5" s="1"/>
  <c r="I69" i="5"/>
  <c r="F9" i="2"/>
  <c r="F20" i="2" s="1"/>
  <c r="D74" i="5"/>
  <c r="D94" i="5" s="1"/>
  <c r="C58" i="12"/>
  <c r="C47" i="12" s="1"/>
  <c r="E20" i="3"/>
  <c r="J20" i="3"/>
  <c r="F32" i="13"/>
  <c r="F69" i="5"/>
  <c r="C9" i="2"/>
  <c r="H20" i="3"/>
  <c r="K14" i="3"/>
  <c r="B32" i="13"/>
  <c r="J9" i="9"/>
  <c r="B46" i="13"/>
  <c r="B48" i="13" s="1"/>
  <c r="G9" i="13"/>
  <c r="D21" i="13"/>
  <c r="D58" i="12"/>
  <c r="D47" i="12" s="1"/>
  <c r="K20" i="9"/>
  <c r="G9" i="9"/>
  <c r="G58" i="12"/>
  <c r="G47" i="12" s="1"/>
  <c r="G84" i="12" s="1"/>
  <c r="G98" i="12" s="1"/>
  <c r="M20" i="9"/>
  <c r="F48" i="13"/>
  <c r="C32" i="13"/>
  <c r="C50" i="13" s="1"/>
  <c r="K8" i="3"/>
  <c r="G20" i="3"/>
  <c r="D9" i="13"/>
  <c r="G94" i="5"/>
  <c r="E32" i="13"/>
  <c r="E50" i="13" s="1"/>
  <c r="G21" i="13"/>
  <c r="C62" i="4"/>
  <c r="C63" i="4" s="1"/>
  <c r="O20" i="9"/>
  <c r="L20" i="9"/>
  <c r="H94" i="5"/>
  <c r="F21" i="12"/>
  <c r="D31" i="9"/>
  <c r="D45" i="9" s="1"/>
  <c r="C78" i="4"/>
  <c r="C79" i="4" s="1"/>
  <c r="D46" i="13"/>
  <c r="D48" i="13" s="1"/>
  <c r="G14" i="2"/>
  <c r="I9" i="2"/>
  <c r="I20" i="2" s="1"/>
  <c r="H9" i="2"/>
  <c r="H20" i="2" s="1"/>
  <c r="D9" i="2"/>
  <c r="D20" i="2" s="1"/>
  <c r="G10" i="2"/>
  <c r="G9" i="2" s="1"/>
  <c r="I74" i="5" l="1"/>
  <c r="I94" i="5" s="1"/>
  <c r="K20" i="3"/>
  <c r="K9" i="9"/>
  <c r="D32" i="13"/>
  <c r="D50" i="13" s="1"/>
  <c r="C21" i="12"/>
  <c r="C10" i="12" s="1"/>
  <c r="C84" i="12" s="1"/>
  <c r="C98" i="12" s="1"/>
  <c r="F50" i="13"/>
  <c r="B50" i="13"/>
  <c r="G32" i="13"/>
  <c r="H63" i="12"/>
  <c r="H58" i="12" s="1"/>
  <c r="H47" i="12" s="1"/>
  <c r="G46" i="13"/>
  <c r="G48" i="13" s="1"/>
  <c r="F58" i="12"/>
  <c r="F47" i="12" s="1"/>
  <c r="F10" i="12"/>
  <c r="L9" i="9"/>
  <c r="G31" i="9"/>
  <c r="G45" i="9" s="1"/>
  <c r="E79" i="4"/>
  <c r="F74" i="1"/>
  <c r="F78" i="1" s="1"/>
  <c r="F80" i="1" s="1"/>
  <c r="G74" i="1"/>
  <c r="G67" i="1"/>
  <c r="G56" i="1"/>
  <c r="G42" i="1"/>
  <c r="F42" i="1"/>
  <c r="F38" i="1"/>
  <c r="G38" i="1"/>
  <c r="G31" i="1"/>
  <c r="F31" i="1"/>
  <c r="F27" i="1"/>
  <c r="G27" i="1"/>
  <c r="F23" i="1"/>
  <c r="G23" i="1"/>
  <c r="G19" i="1"/>
  <c r="G9" i="1" s="1"/>
  <c r="G78" i="1" l="1"/>
  <c r="O9" i="9"/>
  <c r="G50" i="13"/>
  <c r="E58" i="12"/>
  <c r="E47" i="12" s="1"/>
  <c r="F84" i="12"/>
  <c r="F98" i="12" s="1"/>
  <c r="E34" i="4"/>
  <c r="E63" i="4"/>
  <c r="C34" i="4"/>
  <c r="D34" i="4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C47" i="1" l="1"/>
  <c r="B47" i="1"/>
  <c r="B61" i="1" s="1"/>
  <c r="H26" i="12"/>
  <c r="H21" i="12" s="1"/>
  <c r="H10" i="12" s="1"/>
  <c r="H84" i="12" s="1"/>
  <c r="H98" i="12" s="1"/>
  <c r="E21" i="12"/>
  <c r="E10" i="12" s="1"/>
  <c r="E84" i="12" s="1"/>
  <c r="E98" i="12" s="1"/>
  <c r="C61" i="1"/>
  <c r="C20" i="2"/>
  <c r="G47" i="1" l="1"/>
  <c r="G58" i="1" s="1"/>
  <c r="G80" i="1" s="1"/>
  <c r="J84" i="1" s="1"/>
  <c r="F44" i="5"/>
  <c r="F74" i="5" s="1"/>
  <c r="F82" i="1" l="1"/>
  <c r="G18" i="2"/>
  <c r="G20" i="2" s="1"/>
  <c r="F94" i="5"/>
  <c r="E74" i="5"/>
  <c r="I84" i="1" l="1"/>
  <c r="K75" i="5"/>
  <c r="E94" i="5"/>
</calcChain>
</file>

<file path=xl/sharedStrings.xml><?xml version="1.0" encoding="utf-8"?>
<sst xmlns="http://schemas.openxmlformats.org/spreadsheetml/2006/main" count="537" uniqueCount="390">
  <si>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</si>
  <si>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</si>
  <si>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</si>
  <si>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</si>
  <si>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</si>
  <si>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</si>
  <si>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</si>
  <si>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</si>
  <si>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</si>
  <si>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</si>
  <si>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</si>
  <si>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</si>
  <si>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</si>
  <si>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</si>
  <si>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</si>
  <si>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</si>
  <si>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</si>
  <si>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</si>
  <si>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</si>
  <si>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</si>
  <si>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</si>
  <si>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</si>
  <si>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</si>
  <si>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</si>
  <si>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</si>
  <si>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</si>
  <si>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</si>
  <si>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</si>
  <si>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</si>
  <si>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</si>
  <si>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</si>
  <si>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</si>
  <si>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</si>
  <si>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</si>
  <si>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</si>
  <si>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</si>
  <si>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</si>
  <si>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</si>
  <si>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</si>
  <si>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</si>
  <si>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</si>
  <si>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</si>
  <si>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</si>
  <si>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</si>
  <si>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</si>
  <si>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</si>
  <si>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</si>
  <si>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</si>
  <si>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</si>
  <si>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</si>
  <si>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</si>
  <si>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</si>
  <si>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</si>
  <si>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</si>
  <si>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</si>
  <si>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</si>
  <si>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</si>
  <si>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</si>
  <si>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</si>
  <si>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</si>
  <si>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</si>
  <si>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</si>
  <si>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</si>
  <si>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</si>
  <si>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</si>
  <si>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</si>
  <si>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</si>
  <si>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</si>
  <si>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</si>
  <si>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</si>
  <si>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</si>
  <si>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</si>
  <si>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</si>
  <si>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</si>
  <si>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</si>
  <si>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</si>
  <si>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</si>
  <si>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</si>
  <si>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</si>
  <si>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</si>
  <si>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</si>
  <si>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</si>
  <si>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</si>
  <si>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</si>
  <si>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</si>
  <si>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</si>
  <si>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</si>
  <si>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</si>
  <si>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</si>
  <si>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</si>
  <si>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</si>
  <si>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</si>
  <si>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</si>
  <si>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</si>
  <si>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</si>
  <si>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</si>
  <si>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</si>
  <si>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</si>
  <si>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</si>
  <si>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</si>
  <si>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</si>
  <si>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</si>
  <si>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</si>
  <si>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</si>
  <si>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</si>
  <si>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</si>
  <si>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</si>
  <si>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</si>
  <si>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</si>
  <si>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</si>
  <si>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</si>
  <si>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</si>
  <si>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</si>
  <si>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</si>
  <si>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</si>
  <si>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</si>
  <si>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</si>
  <si>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</si>
  <si>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</si>
  <si>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</si>
  <si>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</si>
  <si>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</si>
  <si>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</si>
  <si>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</si>
  <si>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</si>
  <si>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</si>
  <si>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</si>
  <si>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</si>
  <si>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</si>
  <si>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</si>
  <si>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</si>
  <si>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</si>
  <si>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</si>
  <si>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</si>
  <si>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</si>
  <si>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</si>
  <si>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</si>
  <si>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</si>
  <si>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</si>
  <si>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</si>
  <si>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</si>
  <si>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</si>
  <si>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</si>
  <si>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</si>
  <si>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</si>
  <si>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</si>
  <si>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</si>
  <si>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</si>
  <si>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</si>
  <si>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</si>
  <si>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</si>
  <si>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</si>
  <si>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</si>
  <si>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</si>
  <si>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</si>
  <si>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</si>
  <si>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</si>
  <si>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</si>
  <si>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</si>
  <si>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</si>
  <si>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</si>
  <si>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</si>
  <si>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</si>
  <si>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</si>
  <si>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</si>
  <si>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</si>
  <si>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</si>
  <si>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</si>
  <si>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</si>
  <si>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</si>
  <si>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</si>
  <si>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</si>
  <si>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</si>
  <si>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</si>
  <si>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</si>
  <si>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</si>
  <si>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</si>
  <si>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</si>
  <si>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</si>
  <si>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</si>
  <si>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</si>
  <si>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</si>
  <si>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</si>
  <si>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</si>
  <si>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</si>
  <si>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</si>
  <si>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</si>
  <si>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</si>
  <si>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</si>
  <si>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</si>
  <si>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</si>
  <si>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</si>
  <si>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</si>
  <si>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</si>
  <si>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</si>
  <si>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</si>
  <si>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</si>
  <si>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</si>
  <si>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</si>
  <si>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</si>
  <si>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</si>
  <si>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</si>
  <si>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</si>
  <si>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</si>
  <si>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</si>
  <si>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</si>
  <si>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</si>
  <si>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</si>
  <si>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</si>
  <si>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</si>
  <si>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</si>
  <si>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</si>
  <si>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</si>
  <si>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</si>
  <si>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</si>
  <si>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</si>
  <si>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</si>
  <si>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</si>
  <si>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</si>
  <si>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</si>
  <si>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</si>
  <si>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</si>
  <si>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</si>
  <si>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</si>
  <si>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</si>
  <si>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</si>
  <si>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</si>
  <si>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</si>
  <si>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</si>
  <si>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</si>
  <si>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</si>
  <si>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</si>
  <si>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</si>
  <si>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</si>
  <si>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</si>
  <si>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</si>
  <si>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</si>
  <si>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</si>
  <si>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</si>
  <si>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</si>
  <si>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</si>
  <si>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</si>
  <si>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</si>
  <si>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</si>
  <si>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</si>
  <si>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</si>
  <si>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</si>
  <si>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</si>
  <si>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</si>
  <si>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</si>
  <si>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</si>
  <si>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</si>
  <si>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</si>
  <si>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</si>
  <si>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</si>
  <si>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</si>
  <si>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</si>
  <si>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</si>
  <si>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</si>
  <si>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</si>
  <si>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</si>
  <si>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</si>
  <si>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</si>
  <si>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</si>
  <si>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</si>
  <si>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</si>
  <si>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</si>
  <si>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</si>
  <si>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</si>
  <si>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</si>
  <si>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</si>
  <si>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</si>
  <si>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</si>
  <si>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</si>
  <si>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</si>
  <si>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</si>
  <si>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</si>
  <si>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</si>
  <si>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</si>
  <si>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</si>
  <si>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</si>
  <si>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</si>
  <si>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</si>
  <si>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</si>
  <si>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</si>
  <si>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</si>
  <si>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</si>
  <si>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</si>
  <si>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</si>
  <si>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</si>
  <si>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</si>
  <si>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</si>
  <si>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</si>
  <si>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</si>
  <si>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</si>
  <si>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</si>
  <si>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</si>
  <si>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</si>
  <si>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</si>
  <si>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</si>
  <si>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</si>
  <si>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</si>
  <si>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</si>
  <si>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</si>
  <si>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</si>
  <si>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</si>
  <si>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</si>
  <si>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</si>
  <si>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</si>
  <si>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</si>
  <si>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</si>
  <si>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</si>
  <si>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</si>
  <si>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</si>
  <si>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</si>
  <si>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</si>
  <si>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</si>
  <si>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</si>
  <si>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</si>
  <si>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</si>
  <si>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</si>
  <si>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</si>
  <si>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</si>
  <si>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</si>
  <si>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</si>
  <si>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</si>
  <si>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</si>
  <si>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</si>
  <si>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</si>
  <si>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</si>
  <si>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</si>
  <si>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</si>
  <si>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</si>
  <si>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</si>
  <si>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</si>
  <si>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</si>
  <si>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</si>
  <si>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</si>
  <si>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</si>
  <si>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</si>
  <si>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</si>
  <si>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</si>
  <si>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</si>
  <si>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</si>
  <si>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</si>
  <si>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</si>
  <si>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</si>
  <si>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</si>
  <si>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</si>
  <si>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</si>
  <si>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</si>
  <si>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</si>
  <si>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</si>
  <si>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</si>
  <si>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</si>
  <si>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</si>
  <si>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</si>
  <si>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</si>
  <si>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</si>
  <si>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</si>
  <si>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</si>
  <si>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</si>
  <si>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</si>
  <si>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</si>
  <si>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</si>
  <si>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</si>
  <si>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</si>
  <si>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</si>
  <si>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</si>
  <si>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</si>
  <si>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</si>
  <si>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</si>
  <si>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Director General</t>
  </si>
  <si>
    <t>(Clasificación Administrativa)</t>
  </si>
  <si>
    <t>(Clasificación Funcional)</t>
  </si>
  <si>
    <t>(Clasificación de Servicios Personales por Categoría)</t>
  </si>
  <si>
    <t>Directora Administrativa</t>
  </si>
  <si>
    <t>Sumas comportamiento presupuestario de egresos al 31 de dic 2022</t>
  </si>
  <si>
    <t>Sumas comportamiento presupuestario de egresos al 31 de diciembre de 2022</t>
  </si>
  <si>
    <t xml:space="preserve"> </t>
  </si>
  <si>
    <t>Mtro Darwin Pérez y Pérez</t>
  </si>
  <si>
    <t>Mtro. Darwin Pérez y Pérez</t>
  </si>
  <si>
    <t>31 de diciembre de 2023</t>
  </si>
  <si>
    <t>C.P. María Olivia Hernández Corichi</t>
  </si>
  <si>
    <t>Sumas del estado presupuestario de ingresos al 30 de junio de 2023</t>
  </si>
  <si>
    <t>Saldo al 31 de diciembre de 2023 (d)</t>
  </si>
  <si>
    <t>Al 31 de diciembre de 2023 y al 31 de diciembre de 2024</t>
  </si>
  <si>
    <t>Del 1 de enero al 31 de diciembre de 2024</t>
  </si>
  <si>
    <t>Al 31 de diciembre de 2024</t>
  </si>
  <si>
    <t>31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</si>
</sst>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4" fontId="15" fillId="0" borderId="0" xfId="0" applyNumberFormat="1" applyFont="1" applyFill="1"/>
    <xf numFmtId="3" fontId="1" fillId="0" borderId="0" xfId="0" applyNumberFormat="1" applyFont="1" applyFill="1" applyBorder="1" applyAlignment="1">
      <alignment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5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164" fontId="0" fillId="0" borderId="0" xfId="0" applyNumberFormat="1"/>
    <xf numFmtId="3" fontId="1" fillId="0" borderId="11" xfId="0" applyNumberFormat="1" applyFont="1" applyBorder="1" applyAlignment="1">
      <alignment horizontal="justify" vertical="center" wrapText="1"/>
    </xf>
    <xf numFmtId="43" fontId="0" fillId="0" borderId="0" xfId="1" applyFont="1"/>
    <xf numFmtId="3" fontId="1" fillId="0" borderId="7" xfId="0" applyNumberFormat="1" applyFont="1" applyBorder="1" applyAlignment="1">
      <alignment horizontal="justify" vertical="center" wrapText="1"/>
    </xf>
    <xf numFmtId="4" fontId="0" fillId="0" borderId="5" xfId="0" applyNumberFormat="1" applyBorder="1"/>
    <xf numFmtId="3" fontId="0" fillId="0" borderId="5" xfId="0" applyNumberFormat="1" applyBorder="1"/>
    <xf numFmtId="0" fontId="0" fillId="0" borderId="5" xfId="0" applyBorder="1"/>
    <xf numFmtId="3" fontId="2" fillId="5" borderId="7" xfId="0" applyNumberFormat="1" applyFont="1" applyFill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view="pageBreakPreview" zoomScale="109" zoomScaleNormal="100" zoomScaleSheetLayoutView="125" workbookViewId="0">
      <selection activeCell="B23" sqref="B22:B23"/>
    </sheetView>
  </sheetViews>
  <sheetFormatPr baseColWidth="10" defaultColWidth="11.42578125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0" t="s">
        <v>119</v>
      </c>
      <c r="B2" s="171"/>
      <c r="C2" s="171"/>
      <c r="D2" s="171"/>
      <c r="E2" s="171"/>
      <c r="F2" s="171"/>
      <c r="G2" s="172"/>
    </row>
    <row r="3" spans="1:7" x14ac:dyDescent="0.2">
      <c r="A3" s="173" t="s">
        <v>0</v>
      </c>
      <c r="B3" s="174"/>
      <c r="C3" s="174"/>
      <c r="D3" s="174"/>
      <c r="E3" s="174"/>
      <c r="F3" s="174"/>
      <c r="G3" s="175"/>
    </row>
    <row r="4" spans="1:7" x14ac:dyDescent="0.2">
      <c r="A4" s="173" t="s">
        <v>386</v>
      </c>
      <c r="B4" s="174"/>
      <c r="C4" s="174"/>
      <c r="D4" s="174"/>
      <c r="E4" s="174"/>
      <c r="F4" s="174"/>
      <c r="G4" s="175"/>
    </row>
    <row r="5" spans="1:7" ht="13.5" thickBot="1" x14ac:dyDescent="0.25">
      <c r="A5" s="176" t="s">
        <v>1</v>
      </c>
      <c r="B5" s="177"/>
      <c r="C5" s="177"/>
      <c r="D5" s="177"/>
      <c r="E5" s="177"/>
      <c r="F5" s="177"/>
      <c r="G5" s="178"/>
    </row>
    <row r="6" spans="1:7" ht="26.25" thickBot="1" x14ac:dyDescent="0.25">
      <c r="A6" s="5" t="s">
        <v>120</v>
      </c>
      <c r="B6" s="6" t="s">
        <v>389</v>
      </c>
      <c r="C6" s="6" t="s">
        <v>382</v>
      </c>
      <c r="D6" s="7"/>
      <c r="E6" s="8" t="s">
        <v>120</v>
      </c>
      <c r="F6" s="6" t="s">
        <v>389</v>
      </c>
      <c r="G6" s="6" t="s">
        <v>382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 t="s">
        <v>379</v>
      </c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4">
        <f>+B10+B11+B12+B13+B14+B15+B16</f>
        <v>12062547.57</v>
      </c>
      <c r="C9" s="84">
        <f>+C10+C11+C12+C13+C14+C15+C16</f>
        <v>8373651.6299999999</v>
      </c>
      <c r="D9" s="11"/>
      <c r="E9" s="12" t="s">
        <v>7</v>
      </c>
      <c r="F9" s="152">
        <f>+F10+F11+F12+F13+F14+F15+F16+F17+F18</f>
        <v>3639372.79</v>
      </c>
      <c r="G9" s="152">
        <f>+G10+G11+G12+G13+G14+G15+G16+G17+G18+G19</f>
        <v>3730455.76</v>
      </c>
    </row>
    <row r="10" spans="1:7" x14ac:dyDescent="0.2">
      <c r="A10" s="13" t="s">
        <v>8</v>
      </c>
      <c r="B10" s="85">
        <v>4687</v>
      </c>
      <c r="C10" s="85">
        <v>687</v>
      </c>
      <c r="D10" s="11"/>
      <c r="E10" s="12" t="s">
        <v>9</v>
      </c>
      <c r="F10" s="85">
        <v>0</v>
      </c>
      <c r="G10" s="85">
        <v>-0.01</v>
      </c>
    </row>
    <row r="11" spans="1:7" x14ac:dyDescent="0.2">
      <c r="A11" s="13" t="s">
        <v>10</v>
      </c>
      <c r="B11" s="85">
        <v>12057860.57</v>
      </c>
      <c r="C11" s="85">
        <v>8372964.6299999999</v>
      </c>
      <c r="D11" s="11"/>
      <c r="E11" s="12" t="s">
        <v>11</v>
      </c>
      <c r="F11" s="85">
        <v>7214.68</v>
      </c>
      <c r="G11" s="85">
        <v>1.68</v>
      </c>
    </row>
    <row r="12" spans="1:7" x14ac:dyDescent="0.2">
      <c r="A12" s="13" t="s">
        <v>12</v>
      </c>
      <c r="B12" s="85">
        <v>0</v>
      </c>
      <c r="C12" s="85">
        <v>0</v>
      </c>
      <c r="D12" s="11"/>
      <c r="E12" s="12" t="s">
        <v>13</v>
      </c>
      <c r="F12" s="85">
        <v>0</v>
      </c>
      <c r="G12" s="85">
        <v>0</v>
      </c>
    </row>
    <row r="13" spans="1:7" x14ac:dyDescent="0.2">
      <c r="A13" s="13" t="s">
        <v>14</v>
      </c>
      <c r="B13" s="85">
        <v>0</v>
      </c>
      <c r="C13" s="85">
        <v>0</v>
      </c>
      <c r="D13" s="11"/>
      <c r="E13" s="12" t="s">
        <v>15</v>
      </c>
      <c r="F13" s="85">
        <v>0</v>
      </c>
      <c r="G13" s="85">
        <v>0</v>
      </c>
    </row>
    <row r="14" spans="1:7" x14ac:dyDescent="0.2">
      <c r="A14" s="13" t="s">
        <v>16</v>
      </c>
      <c r="B14" s="85">
        <v>0</v>
      </c>
      <c r="C14" s="85">
        <v>0</v>
      </c>
      <c r="D14" s="11"/>
      <c r="E14" s="12" t="s">
        <v>17</v>
      </c>
      <c r="F14" s="85">
        <v>0</v>
      </c>
      <c r="G14" s="85">
        <v>0</v>
      </c>
    </row>
    <row r="15" spans="1:7" ht="25.5" x14ac:dyDescent="0.2">
      <c r="A15" s="13" t="s">
        <v>18</v>
      </c>
      <c r="B15" s="85">
        <v>0</v>
      </c>
      <c r="C15" s="85">
        <v>0</v>
      </c>
      <c r="D15" s="11"/>
      <c r="E15" s="12" t="s">
        <v>19</v>
      </c>
      <c r="F15" s="85">
        <v>0</v>
      </c>
      <c r="G15" s="85">
        <v>0</v>
      </c>
    </row>
    <row r="16" spans="1:7" x14ac:dyDescent="0.2">
      <c r="A16" s="13" t="s">
        <v>20</v>
      </c>
      <c r="B16" s="85">
        <v>0</v>
      </c>
      <c r="C16" s="85">
        <v>0</v>
      </c>
      <c r="D16" s="11"/>
      <c r="E16" s="12" t="s">
        <v>21</v>
      </c>
      <c r="F16" s="85">
        <v>3632158.11</v>
      </c>
      <c r="G16" s="85">
        <v>3730328.25</v>
      </c>
    </row>
    <row r="17" spans="1:7" ht="25.5" x14ac:dyDescent="0.2">
      <c r="A17" s="14" t="s">
        <v>22</v>
      </c>
      <c r="B17" s="84">
        <f>+B18+B19+B20+B21+B22+B23+B24</f>
        <v>106820.21</v>
      </c>
      <c r="C17" s="84">
        <f>+C18+C19+C20+C21+C22+C23+C24</f>
        <v>100266.66</v>
      </c>
      <c r="D17" s="11"/>
      <c r="E17" s="12" t="s">
        <v>23</v>
      </c>
      <c r="F17" s="85">
        <v>0</v>
      </c>
      <c r="G17" s="85">
        <v>0</v>
      </c>
    </row>
    <row r="18" spans="1:7" x14ac:dyDescent="0.2">
      <c r="A18" s="13" t="s">
        <v>24</v>
      </c>
      <c r="B18" s="85">
        <v>0</v>
      </c>
      <c r="C18" s="85">
        <v>0</v>
      </c>
      <c r="D18" s="11"/>
      <c r="E18" s="12" t="s">
        <v>25</v>
      </c>
      <c r="F18" s="85">
        <v>0</v>
      </c>
      <c r="G18" s="85">
        <v>0</v>
      </c>
    </row>
    <row r="19" spans="1:7" x14ac:dyDescent="0.2">
      <c r="A19" s="13" t="s">
        <v>26</v>
      </c>
      <c r="B19" s="85">
        <v>100267</v>
      </c>
      <c r="C19" s="85">
        <v>100267</v>
      </c>
      <c r="D19" s="11"/>
      <c r="E19" s="12" t="s">
        <v>27</v>
      </c>
      <c r="F19" s="84">
        <f>+F20+F21+F22</f>
        <v>1895243.82</v>
      </c>
      <c r="G19" s="84">
        <f>+G20+G21+G22</f>
        <v>125.84</v>
      </c>
    </row>
    <row r="20" spans="1:7" x14ac:dyDescent="0.2">
      <c r="A20" s="13" t="s">
        <v>28</v>
      </c>
      <c r="B20" s="85">
        <v>6553.21</v>
      </c>
      <c r="C20" s="85">
        <v>-0.34</v>
      </c>
      <c r="D20" s="11"/>
      <c r="E20" s="12" t="s">
        <v>29</v>
      </c>
      <c r="F20" s="85">
        <v>0</v>
      </c>
      <c r="G20" s="85">
        <v>0</v>
      </c>
    </row>
    <row r="21" spans="1:7" ht="25.5" x14ac:dyDescent="0.2">
      <c r="A21" s="13" t="s">
        <v>30</v>
      </c>
      <c r="B21" s="85">
        <v>0</v>
      </c>
      <c r="C21" s="85">
        <v>0</v>
      </c>
      <c r="D21" s="11"/>
      <c r="E21" s="12" t="s">
        <v>31</v>
      </c>
      <c r="F21" s="85">
        <v>0</v>
      </c>
      <c r="G21" s="85">
        <v>0</v>
      </c>
    </row>
    <row r="22" spans="1:7" x14ac:dyDescent="0.2">
      <c r="A22" s="13" t="s">
        <v>32</v>
      </c>
      <c r="B22" s="85">
        <v>0</v>
      </c>
      <c r="C22" s="85">
        <v>0</v>
      </c>
      <c r="D22" s="11"/>
      <c r="E22" s="12" t="s">
        <v>33</v>
      </c>
      <c r="F22" s="85">
        <v>1895243.82</v>
      </c>
      <c r="G22" s="85">
        <v>125.84</v>
      </c>
    </row>
    <row r="23" spans="1:7" x14ac:dyDescent="0.2">
      <c r="A23" s="13" t="s">
        <v>34</v>
      </c>
      <c r="B23" s="85">
        <v>0</v>
      </c>
      <c r="C23" s="85">
        <v>0</v>
      </c>
      <c r="D23" s="11"/>
      <c r="E23" s="12" t="s">
        <v>35</v>
      </c>
      <c r="F23" s="84">
        <f>+F24+F25</f>
        <v>0</v>
      </c>
      <c r="G23" s="84">
        <f>+G24+G25</f>
        <v>0</v>
      </c>
    </row>
    <row r="24" spans="1:7" ht="25.5" x14ac:dyDescent="0.2">
      <c r="A24" s="13" t="s">
        <v>36</v>
      </c>
      <c r="B24" s="85">
        <v>0</v>
      </c>
      <c r="C24" s="85">
        <v>0</v>
      </c>
      <c r="D24" s="11"/>
      <c r="E24" s="12" t="s">
        <v>37</v>
      </c>
      <c r="F24" s="85">
        <v>0</v>
      </c>
      <c r="G24" s="85">
        <v>0</v>
      </c>
    </row>
    <row r="25" spans="1:7" ht="25.5" x14ac:dyDescent="0.2">
      <c r="A25" s="13" t="s">
        <v>38</v>
      </c>
      <c r="B25" s="84">
        <f>+B26+B27+B28+B29+B30</f>
        <v>0</v>
      </c>
      <c r="C25" s="84">
        <f>+C26+C27+C28+C29+C30</f>
        <v>0</v>
      </c>
      <c r="D25" s="11"/>
      <c r="E25" s="12" t="s">
        <v>39</v>
      </c>
      <c r="F25" s="85">
        <v>0</v>
      </c>
      <c r="G25" s="85">
        <v>0</v>
      </c>
    </row>
    <row r="26" spans="1:7" ht="25.5" x14ac:dyDescent="0.2">
      <c r="A26" s="13" t="s">
        <v>40</v>
      </c>
      <c r="B26" s="85">
        <v>0</v>
      </c>
      <c r="C26" s="85">
        <v>0</v>
      </c>
      <c r="D26" s="11"/>
      <c r="E26" s="12" t="s">
        <v>41</v>
      </c>
      <c r="F26" s="84">
        <v>0</v>
      </c>
      <c r="G26" s="84">
        <v>0</v>
      </c>
    </row>
    <row r="27" spans="1:7" ht="25.5" x14ac:dyDescent="0.2">
      <c r="A27" s="13" t="s">
        <v>42</v>
      </c>
      <c r="B27" s="85">
        <v>0</v>
      </c>
      <c r="C27" s="85">
        <v>0</v>
      </c>
      <c r="D27" s="11"/>
      <c r="E27" s="12" t="s">
        <v>43</v>
      </c>
      <c r="F27" s="84">
        <f>+F28+F29+F30</f>
        <v>0</v>
      </c>
      <c r="G27" s="84">
        <f>+G28+G29+G30</f>
        <v>0</v>
      </c>
    </row>
    <row r="28" spans="1:7" ht="25.5" x14ac:dyDescent="0.2">
      <c r="A28" s="13" t="s">
        <v>44</v>
      </c>
      <c r="B28" s="85">
        <v>0</v>
      </c>
      <c r="C28" s="85">
        <v>0</v>
      </c>
      <c r="D28" s="11"/>
      <c r="E28" s="12" t="s">
        <v>45</v>
      </c>
      <c r="F28" s="85">
        <v>0</v>
      </c>
      <c r="G28" s="85">
        <v>0</v>
      </c>
    </row>
    <row r="29" spans="1:7" ht="25.5" x14ac:dyDescent="0.2">
      <c r="A29" s="13" t="s">
        <v>46</v>
      </c>
      <c r="B29" s="85"/>
      <c r="C29" s="85">
        <v>0</v>
      </c>
      <c r="D29" s="11"/>
      <c r="E29" s="12" t="s">
        <v>47</v>
      </c>
      <c r="F29" s="85">
        <v>0</v>
      </c>
      <c r="G29" s="85">
        <v>0</v>
      </c>
    </row>
    <row r="30" spans="1:7" ht="25.5" x14ac:dyDescent="0.2">
      <c r="A30" s="13" t="s">
        <v>48</v>
      </c>
      <c r="B30" s="85">
        <v>0</v>
      </c>
      <c r="C30" s="85">
        <v>0</v>
      </c>
      <c r="D30" s="11"/>
      <c r="E30" s="12" t="s">
        <v>49</v>
      </c>
      <c r="F30" s="85">
        <v>0</v>
      </c>
      <c r="G30" s="85">
        <v>0</v>
      </c>
    </row>
    <row r="31" spans="1:7" ht="25.5" x14ac:dyDescent="0.2">
      <c r="A31" s="13" t="s">
        <v>50</v>
      </c>
      <c r="B31" s="84">
        <f>+B32+B33+B34+B35+B36</f>
        <v>0</v>
      </c>
      <c r="C31" s="84">
        <f>+C32+C33+C34+C35+C36</f>
        <v>0</v>
      </c>
      <c r="D31" s="11"/>
      <c r="E31" s="12" t="s">
        <v>51</v>
      </c>
      <c r="F31" s="84">
        <f>+F32+F33+F34+F35+F36+F37</f>
        <v>0</v>
      </c>
      <c r="G31" s="84">
        <f>+G32+G33+G34+G35+G36+G37</f>
        <v>0</v>
      </c>
    </row>
    <row r="32" spans="1:7" x14ac:dyDescent="0.2">
      <c r="A32" s="13" t="s">
        <v>52</v>
      </c>
      <c r="B32" s="85">
        <v>0</v>
      </c>
      <c r="C32" s="85">
        <v>0</v>
      </c>
      <c r="D32" s="11"/>
      <c r="E32" s="12" t="s">
        <v>53</v>
      </c>
      <c r="F32" s="85">
        <v>0</v>
      </c>
      <c r="G32" s="85">
        <v>0</v>
      </c>
    </row>
    <row r="33" spans="1:7" x14ac:dyDescent="0.2">
      <c r="A33" s="13" t="s">
        <v>54</v>
      </c>
      <c r="B33" s="85">
        <v>0</v>
      </c>
      <c r="C33" s="85">
        <v>0</v>
      </c>
      <c r="D33" s="11"/>
      <c r="E33" s="12" t="s">
        <v>55</v>
      </c>
      <c r="F33" s="85">
        <v>0</v>
      </c>
      <c r="G33" s="85">
        <v>0</v>
      </c>
    </row>
    <row r="34" spans="1:7" x14ac:dyDescent="0.2">
      <c r="A34" s="13" t="s">
        <v>56</v>
      </c>
      <c r="B34" s="85">
        <v>0</v>
      </c>
      <c r="C34" s="85">
        <v>0</v>
      </c>
      <c r="D34" s="11"/>
      <c r="E34" s="12" t="s">
        <v>57</v>
      </c>
      <c r="F34" s="85">
        <v>0</v>
      </c>
      <c r="G34" s="85">
        <v>0</v>
      </c>
    </row>
    <row r="35" spans="1:7" ht="25.5" x14ac:dyDescent="0.2">
      <c r="A35" s="13" t="s">
        <v>58</v>
      </c>
      <c r="B35" s="85">
        <v>0</v>
      </c>
      <c r="C35" s="85">
        <v>0</v>
      </c>
      <c r="D35" s="11"/>
      <c r="E35" s="12" t="s">
        <v>59</v>
      </c>
      <c r="F35" s="85">
        <v>0</v>
      </c>
      <c r="G35" s="85">
        <v>0</v>
      </c>
    </row>
    <row r="36" spans="1:7" ht="25.5" x14ac:dyDescent="0.2">
      <c r="A36" s="13" t="s">
        <v>60</v>
      </c>
      <c r="B36" s="85">
        <v>0</v>
      </c>
      <c r="C36" s="85">
        <v>0</v>
      </c>
      <c r="D36" s="11"/>
      <c r="E36" s="12" t="s">
        <v>61</v>
      </c>
      <c r="F36" s="85">
        <v>0</v>
      </c>
      <c r="G36" s="85">
        <v>0</v>
      </c>
    </row>
    <row r="37" spans="1:7" x14ac:dyDescent="0.2">
      <c r="A37" s="13" t="s">
        <v>62</v>
      </c>
      <c r="B37" s="84">
        <v>0</v>
      </c>
      <c r="C37" s="84">
        <v>0</v>
      </c>
      <c r="D37" s="11"/>
      <c r="E37" s="12" t="s">
        <v>63</v>
      </c>
      <c r="F37" s="85">
        <v>0</v>
      </c>
      <c r="G37" s="85">
        <v>0</v>
      </c>
    </row>
    <row r="38" spans="1:7" ht="25.5" x14ac:dyDescent="0.2">
      <c r="A38" s="13" t="s">
        <v>64</v>
      </c>
      <c r="B38" s="84">
        <f>+B39+B40</f>
        <v>0</v>
      </c>
      <c r="C38" s="84">
        <f>+C39+C40</f>
        <v>0</v>
      </c>
      <c r="D38" s="11"/>
      <c r="E38" s="12" t="s">
        <v>65</v>
      </c>
      <c r="F38" s="84">
        <f>+F39+F40+F41</f>
        <v>0</v>
      </c>
      <c r="G38" s="84">
        <f>+G39+G40+G41</f>
        <v>0</v>
      </c>
    </row>
    <row r="39" spans="1:7" ht="25.5" x14ac:dyDescent="0.2">
      <c r="A39" s="13" t="s">
        <v>66</v>
      </c>
      <c r="B39" s="85">
        <v>0</v>
      </c>
      <c r="C39" s="85">
        <v>0</v>
      </c>
      <c r="D39" s="11"/>
      <c r="E39" s="12" t="s">
        <v>67</v>
      </c>
      <c r="F39" s="85">
        <v>0</v>
      </c>
      <c r="G39" s="85">
        <v>0</v>
      </c>
    </row>
    <row r="40" spans="1:7" x14ac:dyDescent="0.2">
      <c r="A40" s="13" t="s">
        <v>68</v>
      </c>
      <c r="B40" s="85">
        <v>0</v>
      </c>
      <c r="C40" s="85">
        <v>0</v>
      </c>
      <c r="D40" s="11"/>
      <c r="E40" s="12" t="s">
        <v>69</v>
      </c>
      <c r="F40" s="85">
        <v>0</v>
      </c>
      <c r="G40" s="85">
        <v>0</v>
      </c>
    </row>
    <row r="41" spans="1:7" x14ac:dyDescent="0.2">
      <c r="A41" s="13" t="s">
        <v>70</v>
      </c>
      <c r="B41" s="84">
        <f>+B42+B43+B44+B45</f>
        <v>0</v>
      </c>
      <c r="C41" s="84">
        <f>+C42+C43+C44+C45</f>
        <v>0</v>
      </c>
      <c r="D41" s="11"/>
      <c r="E41" s="12" t="s">
        <v>71</v>
      </c>
      <c r="F41" s="85">
        <v>0</v>
      </c>
      <c r="G41" s="85">
        <v>0</v>
      </c>
    </row>
    <row r="42" spans="1:7" x14ac:dyDescent="0.2">
      <c r="A42" s="13" t="s">
        <v>72</v>
      </c>
      <c r="B42" s="85">
        <v>0</v>
      </c>
      <c r="C42" s="85">
        <v>0</v>
      </c>
      <c r="D42" s="11"/>
      <c r="E42" s="12" t="s">
        <v>73</v>
      </c>
      <c r="F42" s="84">
        <f>+F43+F44+F45</f>
        <v>0</v>
      </c>
      <c r="G42" s="84">
        <f>+G43+G44+G45</f>
        <v>0</v>
      </c>
    </row>
    <row r="43" spans="1:7" x14ac:dyDescent="0.2">
      <c r="A43" s="13" t="s">
        <v>74</v>
      </c>
      <c r="B43" s="85">
        <v>0</v>
      </c>
      <c r="C43" s="85">
        <v>0</v>
      </c>
      <c r="D43" s="11"/>
      <c r="E43" s="12" t="s">
        <v>75</v>
      </c>
      <c r="F43" s="85">
        <v>0</v>
      </c>
      <c r="G43" s="85">
        <v>0</v>
      </c>
    </row>
    <row r="44" spans="1:7" ht="25.5" x14ac:dyDescent="0.2">
      <c r="A44" s="13" t="s">
        <v>76</v>
      </c>
      <c r="B44" s="85">
        <v>0</v>
      </c>
      <c r="C44" s="85">
        <v>0</v>
      </c>
      <c r="D44" s="11"/>
      <c r="E44" s="12" t="s">
        <v>77</v>
      </c>
      <c r="F44" s="85">
        <v>0</v>
      </c>
      <c r="G44" s="85">
        <v>0</v>
      </c>
    </row>
    <row r="45" spans="1:7" x14ac:dyDescent="0.2">
      <c r="A45" s="13" t="s">
        <v>78</v>
      </c>
      <c r="B45" s="85">
        <v>0</v>
      </c>
      <c r="C45" s="85">
        <v>0</v>
      </c>
      <c r="D45" s="139"/>
      <c r="E45" s="132" t="s">
        <v>79</v>
      </c>
      <c r="F45" s="85">
        <v>0</v>
      </c>
      <c r="G45" s="85">
        <v>0</v>
      </c>
    </row>
    <row r="46" spans="1:7" ht="13.5" thickBot="1" x14ac:dyDescent="0.25">
      <c r="A46" s="19"/>
      <c r="B46" s="140"/>
      <c r="C46" s="140"/>
      <c r="D46" s="16"/>
      <c r="E46" s="15"/>
      <c r="F46" s="140">
        <v>0</v>
      </c>
      <c r="G46" s="140"/>
    </row>
    <row r="47" spans="1:7" ht="25.5" x14ac:dyDescent="0.2">
      <c r="A47" s="9" t="s">
        <v>80</v>
      </c>
      <c r="B47" s="84">
        <f>+B9+B17+B25+B31+B37+B38+B41</f>
        <v>12169367.780000001</v>
      </c>
      <c r="C47" s="84">
        <f>+C9+C17+C25+C31+C37+C38+C41</f>
        <v>8473918.2899999991</v>
      </c>
      <c r="D47" s="139"/>
      <c r="E47" s="131" t="s">
        <v>81</v>
      </c>
      <c r="F47" s="84">
        <f>+F19+F9</f>
        <v>5534616.6100000003</v>
      </c>
      <c r="G47" s="84">
        <f>+G9+G19+G23+G26+G27+G31+G38+G42</f>
        <v>3730581.5999999996</v>
      </c>
    </row>
    <row r="48" spans="1:7" x14ac:dyDescent="0.2">
      <c r="A48" s="9" t="s">
        <v>82</v>
      </c>
      <c r="B48" s="85"/>
      <c r="C48" s="85"/>
      <c r="D48" s="139"/>
      <c r="E48" s="131" t="s">
        <v>83</v>
      </c>
      <c r="F48" s="85"/>
      <c r="G48" s="85"/>
    </row>
    <row r="49" spans="1:7" x14ac:dyDescent="0.2">
      <c r="A49" s="13" t="s">
        <v>84</v>
      </c>
      <c r="B49" s="85">
        <v>0</v>
      </c>
      <c r="C49" s="85">
        <v>0</v>
      </c>
      <c r="D49" s="11"/>
      <c r="E49" s="12" t="s">
        <v>85</v>
      </c>
      <c r="F49" s="85"/>
      <c r="G49" s="85"/>
    </row>
    <row r="50" spans="1:7" ht="25.5" x14ac:dyDescent="0.2">
      <c r="A50" s="13" t="s">
        <v>86</v>
      </c>
      <c r="B50" s="85">
        <v>0</v>
      </c>
      <c r="C50" s="85">
        <v>0</v>
      </c>
      <c r="D50" s="11"/>
      <c r="E50" s="12" t="s">
        <v>87</v>
      </c>
      <c r="F50" s="85">
        <v>0</v>
      </c>
      <c r="G50" s="85">
        <v>0</v>
      </c>
    </row>
    <row r="51" spans="1:7" ht="25.5" x14ac:dyDescent="0.2">
      <c r="A51" s="13" t="s">
        <v>88</v>
      </c>
      <c r="B51" s="85">
        <v>6468726.3700000001</v>
      </c>
      <c r="C51" s="85">
        <v>6468726.3700000001</v>
      </c>
      <c r="D51" s="11"/>
      <c r="E51" s="12" t="s">
        <v>89</v>
      </c>
      <c r="F51" s="85">
        <v>0</v>
      </c>
      <c r="G51" s="85">
        <v>0</v>
      </c>
    </row>
    <row r="52" spans="1:7" x14ac:dyDescent="0.2">
      <c r="A52" s="13" t="s">
        <v>90</v>
      </c>
      <c r="B52" s="85">
        <v>35488740.350000001</v>
      </c>
      <c r="C52" s="85">
        <v>35414592.359999999</v>
      </c>
      <c r="D52" s="11"/>
      <c r="E52" s="12" t="s">
        <v>91</v>
      </c>
      <c r="F52" s="85">
        <v>0</v>
      </c>
      <c r="G52" s="85">
        <v>0</v>
      </c>
    </row>
    <row r="53" spans="1:7" ht="25.5" x14ac:dyDescent="0.2">
      <c r="A53" s="13" t="s">
        <v>92</v>
      </c>
      <c r="B53" s="85">
        <v>584814.16</v>
      </c>
      <c r="C53" s="85">
        <v>584814.16</v>
      </c>
      <c r="D53" s="11"/>
      <c r="E53" s="12" t="s">
        <v>93</v>
      </c>
      <c r="F53" s="85">
        <v>0</v>
      </c>
      <c r="G53" s="85">
        <v>0</v>
      </c>
    </row>
    <row r="54" spans="1:7" ht="25.5" x14ac:dyDescent="0.2">
      <c r="A54" s="13" t="s">
        <v>94</v>
      </c>
      <c r="B54" s="85">
        <v>-1400765.41</v>
      </c>
      <c r="C54" s="85">
        <v>-1400765.41</v>
      </c>
      <c r="D54" s="17"/>
      <c r="E54" s="12" t="s">
        <v>95</v>
      </c>
      <c r="F54" s="85">
        <v>0</v>
      </c>
      <c r="G54" s="85">
        <v>0</v>
      </c>
    </row>
    <row r="55" spans="1:7" x14ac:dyDescent="0.2">
      <c r="A55" s="13" t="s">
        <v>96</v>
      </c>
      <c r="B55" s="85">
        <v>0</v>
      </c>
      <c r="C55" s="85">
        <v>0</v>
      </c>
      <c r="D55" s="17"/>
      <c r="E55" s="10"/>
      <c r="F55" s="85"/>
      <c r="G55" s="85"/>
    </row>
    <row r="56" spans="1:7" ht="25.5" x14ac:dyDescent="0.2">
      <c r="A56" s="13" t="s">
        <v>97</v>
      </c>
      <c r="B56" s="85">
        <v>0</v>
      </c>
      <c r="C56" s="85">
        <v>0</v>
      </c>
      <c r="D56" s="17"/>
      <c r="E56" s="10" t="s">
        <v>98</v>
      </c>
      <c r="F56" s="84">
        <f>+F49+F50+F51+F52+F53+F54</f>
        <v>0</v>
      </c>
      <c r="G56" s="84">
        <f>+G49+G50+G51+G52+G53+G54</f>
        <v>0</v>
      </c>
    </row>
    <row r="57" spans="1:7" x14ac:dyDescent="0.2">
      <c r="A57" s="13" t="s">
        <v>99</v>
      </c>
      <c r="B57" s="85">
        <v>0</v>
      </c>
      <c r="C57" s="85">
        <v>0</v>
      </c>
      <c r="D57" s="11"/>
      <c r="E57" s="18"/>
      <c r="F57" s="85"/>
      <c r="G57" s="85"/>
    </row>
    <row r="58" spans="1:7" x14ac:dyDescent="0.2">
      <c r="A58" s="13"/>
      <c r="B58" s="85"/>
      <c r="C58" s="85"/>
      <c r="D58" s="11"/>
      <c r="E58" s="10" t="s">
        <v>100</v>
      </c>
      <c r="F58" s="84">
        <f>+F47+F56</f>
        <v>5534616.6100000003</v>
      </c>
      <c r="G58" s="84">
        <f>+G47+G56</f>
        <v>3730581.5999999996</v>
      </c>
    </row>
    <row r="59" spans="1:7" ht="25.5" x14ac:dyDescent="0.2">
      <c r="A59" s="9" t="s">
        <v>101</v>
      </c>
      <c r="B59" s="84">
        <f>+B49+B50+B51+B52+B53+B54+B55+B56+B57</f>
        <v>41141515.469999999</v>
      </c>
      <c r="C59" s="84">
        <f>+C49+C50+C51+C52+C53+C54+C55+C56+C57</f>
        <v>41067367.479999997</v>
      </c>
      <c r="D59" s="11"/>
      <c r="E59" s="12"/>
      <c r="F59" s="85"/>
      <c r="G59" s="85"/>
    </row>
    <row r="60" spans="1:7" x14ac:dyDescent="0.2">
      <c r="A60" s="13"/>
      <c r="B60" s="85"/>
      <c r="C60" s="85"/>
      <c r="D60" s="17"/>
      <c r="E60" s="10" t="s">
        <v>102</v>
      </c>
      <c r="F60" s="85"/>
      <c r="G60" s="85"/>
    </row>
    <row r="61" spans="1:7" x14ac:dyDescent="0.2">
      <c r="A61" s="9" t="s">
        <v>103</v>
      </c>
      <c r="B61" s="84">
        <f>+B47+B59</f>
        <v>53310883.25</v>
      </c>
      <c r="C61" s="84">
        <f>+C47+C59</f>
        <v>49541285.769999996</v>
      </c>
      <c r="D61" s="11"/>
      <c r="E61" s="10"/>
      <c r="F61" s="85"/>
      <c r="G61" s="85"/>
    </row>
    <row r="62" spans="1:7" x14ac:dyDescent="0.2">
      <c r="A62" s="13"/>
      <c r="B62" s="20"/>
      <c r="C62" s="20"/>
      <c r="D62" s="11"/>
      <c r="E62" s="10" t="s">
        <v>104</v>
      </c>
      <c r="F62" s="84">
        <f>+F63+F64+F65</f>
        <v>33202242.18</v>
      </c>
      <c r="G62" s="84">
        <f>+G63+G64+G65</f>
        <v>33202242.18</v>
      </c>
    </row>
    <row r="63" spans="1:7" x14ac:dyDescent="0.2">
      <c r="A63" s="13"/>
      <c r="B63" s="20"/>
      <c r="C63" s="20"/>
      <c r="D63" s="11"/>
      <c r="E63" s="12" t="s">
        <v>105</v>
      </c>
      <c r="F63" s="85">
        <v>32862242.18</v>
      </c>
      <c r="G63" s="85">
        <v>32862242.18</v>
      </c>
    </row>
    <row r="64" spans="1:7" ht="15" x14ac:dyDescent="0.25">
      <c r="A64" s="13"/>
      <c r="B64" s="72"/>
      <c r="C64" s="164"/>
      <c r="D64" s="11"/>
      <c r="E64" s="12" t="s">
        <v>106</v>
      </c>
      <c r="F64" s="85">
        <v>340000</v>
      </c>
      <c r="G64" s="85">
        <v>340000</v>
      </c>
    </row>
    <row r="65" spans="1:7" ht="15" x14ac:dyDescent="0.25">
      <c r="A65" s="13"/>
      <c r="B65" s="162"/>
      <c r="C65" s="165"/>
      <c r="D65" s="11"/>
      <c r="E65" s="12" t="s">
        <v>107</v>
      </c>
      <c r="F65" s="85">
        <v>0</v>
      </c>
      <c r="G65" s="85">
        <v>0</v>
      </c>
    </row>
    <row r="66" spans="1:7" ht="15" x14ac:dyDescent="0.25">
      <c r="A66" s="13"/>
      <c r="B66"/>
      <c r="C66" s="166"/>
      <c r="D66" s="11"/>
      <c r="E66" s="12"/>
      <c r="F66" s="85"/>
      <c r="G66" s="85"/>
    </row>
    <row r="67" spans="1:7" ht="25.5" x14ac:dyDescent="0.25">
      <c r="A67" s="13"/>
      <c r="B67" s="72"/>
      <c r="C67" s="164"/>
      <c r="D67" s="11"/>
      <c r="E67" s="10" t="s">
        <v>108</v>
      </c>
      <c r="F67" s="84">
        <f>+F68+F69+F70+F71+F72</f>
        <v>14574024.460000001</v>
      </c>
      <c r="G67" s="84">
        <f>+G68+G69+G70+G71+G72</f>
        <v>12608587.83</v>
      </c>
    </row>
    <row r="68" spans="1:7" ht="15" x14ac:dyDescent="0.25">
      <c r="A68" s="13"/>
      <c r="B68" s="160"/>
      <c r="C68" s="166"/>
      <c r="D68" s="11"/>
      <c r="E68" s="12" t="s">
        <v>109</v>
      </c>
      <c r="F68" s="85">
        <v>2691030.72</v>
      </c>
      <c r="G68" s="85">
        <v>2009480.86</v>
      </c>
    </row>
    <row r="69" spans="1:7" x14ac:dyDescent="0.2">
      <c r="A69" s="13"/>
      <c r="B69" s="20"/>
      <c r="C69" s="20"/>
      <c r="D69" s="11"/>
      <c r="E69" s="12" t="s">
        <v>110</v>
      </c>
      <c r="F69" s="85">
        <v>11882993.74</v>
      </c>
      <c r="G69" s="85">
        <v>10599106.970000001</v>
      </c>
    </row>
    <row r="70" spans="1:7" x14ac:dyDescent="0.2">
      <c r="A70" s="13"/>
      <c r="B70" s="20"/>
      <c r="C70" s="20"/>
      <c r="D70" s="11"/>
      <c r="E70" s="12" t="s">
        <v>111</v>
      </c>
      <c r="F70" s="85">
        <v>0</v>
      </c>
      <c r="G70" s="85">
        <v>0</v>
      </c>
    </row>
    <row r="71" spans="1:7" x14ac:dyDescent="0.2">
      <c r="A71" s="13"/>
      <c r="B71" s="20"/>
      <c r="C71" s="20"/>
      <c r="D71" s="11"/>
      <c r="E71" s="12" t="s">
        <v>112</v>
      </c>
      <c r="F71" s="85">
        <v>0</v>
      </c>
      <c r="G71" s="85">
        <v>0</v>
      </c>
    </row>
    <row r="72" spans="1:7" x14ac:dyDescent="0.2">
      <c r="A72" s="13"/>
      <c r="B72" s="20"/>
      <c r="C72" s="20"/>
      <c r="D72" s="11"/>
      <c r="E72" s="12" t="s">
        <v>113</v>
      </c>
      <c r="F72" s="85">
        <v>0</v>
      </c>
      <c r="G72" s="85">
        <v>0</v>
      </c>
    </row>
    <row r="73" spans="1:7" x14ac:dyDescent="0.2">
      <c r="A73" s="13"/>
      <c r="B73" s="20"/>
      <c r="C73" s="20"/>
      <c r="D73" s="11"/>
      <c r="E73" s="12"/>
      <c r="F73" s="85"/>
      <c r="G73" s="85"/>
    </row>
    <row r="74" spans="1:7" ht="25.5" x14ac:dyDescent="0.2">
      <c r="A74" s="13"/>
      <c r="B74" s="20"/>
      <c r="C74" s="20"/>
      <c r="D74" s="11"/>
      <c r="E74" s="10" t="s">
        <v>114</v>
      </c>
      <c r="F74" s="84">
        <f>+F75+F76</f>
        <v>0</v>
      </c>
      <c r="G74" s="84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5">
        <v>0</v>
      </c>
      <c r="G75" s="85">
        <v>0</v>
      </c>
    </row>
    <row r="76" spans="1:7" x14ac:dyDescent="0.2">
      <c r="A76" s="13"/>
      <c r="B76" s="20"/>
      <c r="C76" s="20"/>
      <c r="D76" s="11"/>
      <c r="E76" s="12" t="s">
        <v>116</v>
      </c>
      <c r="F76" s="85">
        <v>0</v>
      </c>
      <c r="G76" s="85">
        <v>0</v>
      </c>
    </row>
    <row r="77" spans="1:7" x14ac:dyDescent="0.2">
      <c r="A77" s="13"/>
      <c r="B77" s="20"/>
      <c r="C77" s="20"/>
      <c r="D77" s="11"/>
      <c r="E77" s="12"/>
      <c r="F77" s="85"/>
      <c r="G77" s="85"/>
    </row>
    <row r="78" spans="1:7" x14ac:dyDescent="0.2">
      <c r="A78" s="13"/>
      <c r="B78" s="20"/>
      <c r="C78" s="20"/>
      <c r="D78" s="11"/>
      <c r="E78" s="10" t="s">
        <v>117</v>
      </c>
      <c r="F78" s="84">
        <f>+F62+F67+F74</f>
        <v>47776266.640000001</v>
      </c>
      <c r="G78" s="84">
        <f>+G62+G67+G74</f>
        <v>45810830.009999998</v>
      </c>
    </row>
    <row r="79" spans="1:7" x14ac:dyDescent="0.2">
      <c r="A79" s="13"/>
      <c r="B79" s="20"/>
      <c r="C79" s="20"/>
      <c r="D79" s="11"/>
      <c r="E79" s="12"/>
      <c r="F79" s="85"/>
      <c r="G79" s="85"/>
    </row>
    <row r="80" spans="1:7" x14ac:dyDescent="0.2">
      <c r="A80" s="13"/>
      <c r="B80" s="20"/>
      <c r="C80" s="20"/>
      <c r="D80" s="11"/>
      <c r="E80" s="10" t="s">
        <v>118</v>
      </c>
      <c r="F80" s="84">
        <f>+F58+F78</f>
        <v>53310883.25</v>
      </c>
      <c r="G80" s="84">
        <f>+G58+G78</f>
        <v>49541411.609999999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63">
        <f>+F80-B61</f>
        <v>0</v>
      </c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61"/>
      <c r="G84" s="15"/>
      <c r="I84" s="74">
        <f>+B61-F80</f>
        <v>0</v>
      </c>
      <c r="J84" s="74">
        <f>+C61-G80</f>
        <v>-125.84000000357628</v>
      </c>
    </row>
    <row r="87" spans="1:10" x14ac:dyDescent="0.2">
      <c r="B87" s="74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69" t="s">
        <v>381</v>
      </c>
      <c r="B90" s="169"/>
      <c r="C90" s="169"/>
      <c r="E90" s="169" t="s">
        <v>383</v>
      </c>
      <c r="F90" s="169"/>
      <c r="G90" s="169"/>
    </row>
    <row r="91" spans="1:10" x14ac:dyDescent="0.2">
      <c r="A91" s="169" t="s">
        <v>372</v>
      </c>
      <c r="B91" s="169"/>
      <c r="C91" s="169"/>
      <c r="E91" s="169" t="s">
        <v>376</v>
      </c>
      <c r="F91" s="169"/>
      <c r="G91" s="169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51"/>
  <sheetViews>
    <sheetView zoomScale="116" workbookViewId="0">
      <selection activeCell="D19" sqref="D19"/>
    </sheetView>
  </sheetViews>
  <sheetFormatPr baseColWidth="10" defaultColWidth="11.42578125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04" t="s">
        <v>119</v>
      </c>
      <c r="B2" s="205"/>
      <c r="C2" s="205"/>
      <c r="D2" s="205"/>
      <c r="E2" s="205"/>
      <c r="F2" s="205"/>
      <c r="G2" s="205"/>
      <c r="H2" s="205"/>
      <c r="I2" s="206"/>
    </row>
    <row r="3" spans="1:9" ht="13.5" thickBot="1" x14ac:dyDescent="0.25">
      <c r="A3" s="207" t="s">
        <v>121</v>
      </c>
      <c r="B3" s="208"/>
      <c r="C3" s="208"/>
      <c r="D3" s="208"/>
      <c r="E3" s="208"/>
      <c r="F3" s="208"/>
      <c r="G3" s="208"/>
      <c r="H3" s="208"/>
      <c r="I3" s="209"/>
    </row>
    <row r="4" spans="1:9" ht="13.5" thickBot="1" x14ac:dyDescent="0.25">
      <c r="A4" s="207" t="s">
        <v>386</v>
      </c>
      <c r="B4" s="208"/>
      <c r="C4" s="208"/>
      <c r="D4" s="208"/>
      <c r="E4" s="208"/>
      <c r="F4" s="208"/>
      <c r="G4" s="208"/>
      <c r="H4" s="208"/>
      <c r="I4" s="209"/>
    </row>
    <row r="5" spans="1:9" ht="13.5" thickBot="1" x14ac:dyDescent="0.25">
      <c r="A5" s="207" t="s">
        <v>1</v>
      </c>
      <c r="B5" s="208"/>
      <c r="C5" s="208"/>
      <c r="D5" s="208"/>
      <c r="E5" s="208"/>
      <c r="F5" s="208"/>
      <c r="G5" s="208"/>
      <c r="H5" s="208"/>
      <c r="I5" s="209"/>
    </row>
    <row r="6" spans="1:9" ht="47.25" customHeight="1" x14ac:dyDescent="0.2">
      <c r="A6" s="210" t="s">
        <v>122</v>
      </c>
      <c r="B6" s="211"/>
      <c r="C6" s="179" t="s">
        <v>385</v>
      </c>
      <c r="D6" s="179" t="s">
        <v>123</v>
      </c>
      <c r="E6" s="179" t="s">
        <v>124</v>
      </c>
      <c r="F6" s="179" t="s">
        <v>125</v>
      </c>
      <c r="G6" s="3" t="s">
        <v>126</v>
      </c>
      <c r="H6" s="179" t="s">
        <v>128</v>
      </c>
      <c r="I6" s="179" t="s">
        <v>129</v>
      </c>
    </row>
    <row r="7" spans="1:9" ht="37.5" customHeight="1" thickBot="1" x14ac:dyDescent="0.25">
      <c r="A7" s="176"/>
      <c r="B7" s="178"/>
      <c r="C7" s="181"/>
      <c r="D7" s="181"/>
      <c r="E7" s="181"/>
      <c r="F7" s="181"/>
      <c r="G7" s="4" t="s">
        <v>127</v>
      </c>
      <c r="H7" s="181"/>
      <c r="I7" s="181"/>
    </row>
    <row r="8" spans="1:9" x14ac:dyDescent="0.2">
      <c r="A8" s="202"/>
      <c r="B8" s="203"/>
      <c r="C8" s="22"/>
      <c r="D8" s="22"/>
      <c r="E8" s="22"/>
      <c r="F8" s="22"/>
      <c r="G8" s="22"/>
      <c r="H8" s="22"/>
      <c r="I8" s="22"/>
    </row>
    <row r="9" spans="1:9" x14ac:dyDescent="0.2">
      <c r="A9" s="194" t="s">
        <v>130</v>
      </c>
      <c r="B9" s="195"/>
      <c r="C9" s="86">
        <f>+C10+C14</f>
        <v>0</v>
      </c>
      <c r="D9" s="86">
        <f t="shared" ref="D9:I9" si="0">+D10+D14</f>
        <v>0</v>
      </c>
      <c r="E9" s="86">
        <f t="shared" si="0"/>
        <v>0</v>
      </c>
      <c r="F9" s="86">
        <f t="shared" si="0"/>
        <v>0</v>
      </c>
      <c r="G9" s="86">
        <f>+G10+G14</f>
        <v>0</v>
      </c>
      <c r="H9" s="86">
        <f t="shared" si="0"/>
        <v>0</v>
      </c>
      <c r="I9" s="86">
        <f t="shared" si="0"/>
        <v>0</v>
      </c>
    </row>
    <row r="10" spans="1:9" x14ac:dyDescent="0.2">
      <c r="A10" s="194" t="s">
        <v>354</v>
      </c>
      <c r="B10" s="195"/>
      <c r="C10" s="84">
        <f>+C11+C12+C13</f>
        <v>0</v>
      </c>
      <c r="D10" s="84">
        <f t="shared" ref="D10:I10" si="1">+D11+D12+D13</f>
        <v>0</v>
      </c>
      <c r="E10" s="84">
        <f t="shared" si="1"/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</row>
    <row r="11" spans="1:9" x14ac:dyDescent="0.2">
      <c r="A11" s="26"/>
      <c r="B11" s="12" t="s">
        <v>131</v>
      </c>
      <c r="C11" s="85">
        <v>0</v>
      </c>
      <c r="D11" s="85">
        <v>0</v>
      </c>
      <c r="E11" s="85">
        <v>0</v>
      </c>
      <c r="F11" s="85">
        <v>0</v>
      </c>
      <c r="G11" s="85">
        <f>+C11+D11-E11+F11</f>
        <v>0</v>
      </c>
      <c r="H11" s="85">
        <v>0</v>
      </c>
      <c r="I11" s="85">
        <v>0</v>
      </c>
    </row>
    <row r="12" spans="1:9" x14ac:dyDescent="0.2">
      <c r="A12" s="27"/>
      <c r="B12" s="12" t="s">
        <v>132</v>
      </c>
      <c r="C12" s="85">
        <v>0</v>
      </c>
      <c r="D12" s="85">
        <v>0</v>
      </c>
      <c r="E12" s="85">
        <v>0</v>
      </c>
      <c r="F12" s="85">
        <v>0</v>
      </c>
      <c r="G12" s="85">
        <f t="shared" ref="G12:G17" si="2">+C12+D12-E12+F12</f>
        <v>0</v>
      </c>
      <c r="H12" s="85">
        <v>0</v>
      </c>
      <c r="I12" s="85">
        <v>0</v>
      </c>
    </row>
    <row r="13" spans="1:9" x14ac:dyDescent="0.2">
      <c r="A13" s="27"/>
      <c r="B13" s="12" t="s">
        <v>133</v>
      </c>
      <c r="C13" s="85">
        <v>0</v>
      </c>
      <c r="D13" s="85">
        <v>0</v>
      </c>
      <c r="E13" s="85">
        <v>0</v>
      </c>
      <c r="F13" s="85">
        <v>0</v>
      </c>
      <c r="G13" s="85">
        <f t="shared" si="2"/>
        <v>0</v>
      </c>
      <c r="H13" s="85">
        <v>0</v>
      </c>
      <c r="I13" s="85">
        <v>0</v>
      </c>
    </row>
    <row r="14" spans="1:9" x14ac:dyDescent="0.2">
      <c r="A14" s="194" t="s">
        <v>355</v>
      </c>
      <c r="B14" s="195"/>
      <c r="C14" s="84">
        <f>+C15+C16+C17</f>
        <v>0</v>
      </c>
      <c r="D14" s="84">
        <f t="shared" ref="D14:I14" si="3">+D15+D16+D17</f>
        <v>0</v>
      </c>
      <c r="E14" s="84">
        <f t="shared" si="3"/>
        <v>0</v>
      </c>
      <c r="F14" s="84">
        <f t="shared" si="3"/>
        <v>0</v>
      </c>
      <c r="G14" s="84">
        <f>+G15+G16+G17</f>
        <v>0</v>
      </c>
      <c r="H14" s="84">
        <f t="shared" si="3"/>
        <v>0</v>
      </c>
      <c r="I14" s="84">
        <f t="shared" si="3"/>
        <v>0</v>
      </c>
    </row>
    <row r="15" spans="1:9" x14ac:dyDescent="0.2">
      <c r="A15" s="26"/>
      <c r="B15" s="12" t="s">
        <v>134</v>
      </c>
      <c r="C15" s="85">
        <v>0</v>
      </c>
      <c r="D15" s="85">
        <v>0</v>
      </c>
      <c r="E15" s="85">
        <v>0</v>
      </c>
      <c r="F15" s="85">
        <v>0</v>
      </c>
      <c r="G15" s="85">
        <f t="shared" si="2"/>
        <v>0</v>
      </c>
      <c r="H15" s="85">
        <v>0</v>
      </c>
      <c r="I15" s="85">
        <v>0</v>
      </c>
    </row>
    <row r="16" spans="1:9" x14ac:dyDescent="0.2">
      <c r="A16" s="27"/>
      <c r="B16" s="12" t="s">
        <v>135</v>
      </c>
      <c r="C16" s="85">
        <v>0</v>
      </c>
      <c r="D16" s="85">
        <v>0</v>
      </c>
      <c r="E16" s="85">
        <v>0</v>
      </c>
      <c r="F16" s="85">
        <v>0</v>
      </c>
      <c r="G16" s="85">
        <f t="shared" si="2"/>
        <v>0</v>
      </c>
      <c r="H16" s="85">
        <v>0</v>
      </c>
      <c r="I16" s="85">
        <v>0</v>
      </c>
    </row>
    <row r="17" spans="1:11" x14ac:dyDescent="0.2">
      <c r="A17" s="27"/>
      <c r="B17" s="12" t="s">
        <v>136</v>
      </c>
      <c r="C17" s="85">
        <v>0</v>
      </c>
      <c r="D17" s="85">
        <v>0</v>
      </c>
      <c r="E17" s="85">
        <v>0</v>
      </c>
      <c r="F17" s="85">
        <v>0</v>
      </c>
      <c r="G17" s="85">
        <f t="shared" si="2"/>
        <v>0</v>
      </c>
      <c r="H17" s="85">
        <v>0</v>
      </c>
      <c r="I17" s="85">
        <v>0</v>
      </c>
    </row>
    <row r="18" spans="1:11" x14ac:dyDescent="0.2">
      <c r="A18" s="194" t="s">
        <v>137</v>
      </c>
      <c r="B18" s="195"/>
      <c r="C18" s="84">
        <v>3730456</v>
      </c>
      <c r="D18" s="167">
        <v>0</v>
      </c>
      <c r="E18" s="167">
        <v>0</v>
      </c>
      <c r="F18" s="167">
        <v>0</v>
      </c>
      <c r="G18" s="167">
        <f>+'1.ESFD'!F47</f>
        <v>5534616.6100000003</v>
      </c>
      <c r="H18" s="167">
        <v>0</v>
      </c>
      <c r="I18" s="167">
        <v>0</v>
      </c>
    </row>
    <row r="19" spans="1:11" x14ac:dyDescent="0.2">
      <c r="A19" s="27"/>
      <c r="B19" s="12"/>
      <c r="C19" s="85"/>
      <c r="D19" s="85"/>
      <c r="E19" s="85"/>
      <c r="F19" s="85"/>
      <c r="G19" s="153"/>
      <c r="H19" s="85"/>
      <c r="I19" s="85"/>
      <c r="K19" s="35"/>
    </row>
    <row r="20" spans="1:11" ht="32.25" customHeight="1" x14ac:dyDescent="0.2">
      <c r="A20" s="194" t="s">
        <v>138</v>
      </c>
      <c r="B20" s="195"/>
      <c r="C20" s="84">
        <f>+C9+C18</f>
        <v>3730456</v>
      </c>
      <c r="D20" s="84">
        <f t="shared" ref="D20:I20" si="4">+D9+D18</f>
        <v>0</v>
      </c>
      <c r="E20" s="84">
        <f t="shared" si="4"/>
        <v>0</v>
      </c>
      <c r="F20" s="84">
        <f t="shared" si="4"/>
        <v>0</v>
      </c>
      <c r="G20" s="152">
        <f>+G9+G18</f>
        <v>5534616.6100000003</v>
      </c>
      <c r="H20" s="84">
        <f t="shared" si="4"/>
        <v>0</v>
      </c>
      <c r="I20" s="84">
        <f t="shared" si="4"/>
        <v>0</v>
      </c>
    </row>
    <row r="21" spans="1:11" x14ac:dyDescent="0.2">
      <c r="A21" s="194"/>
      <c r="B21" s="195"/>
      <c r="C21" s="84"/>
      <c r="D21" s="84"/>
      <c r="E21" s="84"/>
      <c r="F21" s="84"/>
      <c r="G21" s="84"/>
      <c r="H21" s="84"/>
      <c r="I21" s="84"/>
    </row>
    <row r="22" spans="1:11" ht="16.5" customHeight="1" x14ac:dyDescent="0.2">
      <c r="A22" s="194" t="s">
        <v>154</v>
      </c>
      <c r="B22" s="195"/>
      <c r="C22" s="84">
        <f>+C23+C24+C25</f>
        <v>0</v>
      </c>
      <c r="D22" s="84">
        <f t="shared" ref="D22:I22" si="5">+D23+D24+D25</f>
        <v>0</v>
      </c>
      <c r="E22" s="84">
        <f t="shared" si="5"/>
        <v>0</v>
      </c>
      <c r="F22" s="84">
        <f t="shared" si="5"/>
        <v>0</v>
      </c>
      <c r="G22" s="84">
        <f t="shared" si="5"/>
        <v>0</v>
      </c>
      <c r="H22" s="84">
        <f t="shared" si="5"/>
        <v>0</v>
      </c>
      <c r="I22" s="84">
        <f t="shared" si="5"/>
        <v>0</v>
      </c>
    </row>
    <row r="23" spans="1:11" x14ac:dyDescent="0.2">
      <c r="A23" s="196" t="s">
        <v>356</v>
      </c>
      <c r="B23" s="197"/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</row>
    <row r="24" spans="1:11" x14ac:dyDescent="0.2">
      <c r="A24" s="196" t="s">
        <v>357</v>
      </c>
      <c r="B24" s="197"/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</row>
    <row r="25" spans="1:11" x14ac:dyDescent="0.2">
      <c r="A25" s="196" t="s">
        <v>358</v>
      </c>
      <c r="B25" s="197"/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</row>
    <row r="26" spans="1:11" x14ac:dyDescent="0.2">
      <c r="A26" s="200"/>
      <c r="B26" s="201"/>
      <c r="C26" s="86"/>
      <c r="D26" s="86"/>
      <c r="E26" s="86"/>
      <c r="F26" s="86"/>
      <c r="G26" s="86"/>
      <c r="H26" s="86"/>
      <c r="I26" s="86"/>
    </row>
    <row r="27" spans="1:11" ht="37.5" customHeight="1" x14ac:dyDescent="0.2">
      <c r="A27" s="194" t="s">
        <v>155</v>
      </c>
      <c r="B27" s="195"/>
      <c r="C27" s="86">
        <f>+C28+C29+C30</f>
        <v>0</v>
      </c>
      <c r="D27" s="86">
        <f t="shared" ref="D27:I27" si="6">+D28+D29+D30</f>
        <v>0</v>
      </c>
      <c r="E27" s="86">
        <f t="shared" si="6"/>
        <v>0</v>
      </c>
      <c r="F27" s="86">
        <f t="shared" si="6"/>
        <v>0</v>
      </c>
      <c r="G27" s="86">
        <f t="shared" si="6"/>
        <v>0</v>
      </c>
      <c r="H27" s="86">
        <f t="shared" si="6"/>
        <v>0</v>
      </c>
      <c r="I27" s="86">
        <f t="shared" si="6"/>
        <v>0</v>
      </c>
    </row>
    <row r="28" spans="1:11" x14ac:dyDescent="0.2">
      <c r="A28" s="196" t="s">
        <v>139</v>
      </c>
      <c r="B28" s="197"/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</row>
    <row r="29" spans="1:11" x14ac:dyDescent="0.2">
      <c r="A29" s="196" t="s">
        <v>140</v>
      </c>
      <c r="B29" s="197"/>
      <c r="C29" s="86">
        <v>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</row>
    <row r="30" spans="1:11" x14ac:dyDescent="0.2">
      <c r="A30" s="196" t="s">
        <v>141</v>
      </c>
      <c r="B30" s="197"/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</row>
    <row r="31" spans="1:11" ht="13.5" thickBot="1" x14ac:dyDescent="0.25">
      <c r="A31" s="198"/>
      <c r="B31" s="199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193" t="s">
        <v>152</v>
      </c>
      <c r="C33" s="193"/>
      <c r="D33" s="193"/>
      <c r="E33" s="193"/>
      <c r="F33" s="193"/>
      <c r="G33" s="193"/>
      <c r="H33" s="193"/>
      <c r="I33" s="193"/>
    </row>
    <row r="34" spans="1:9" ht="25.5" customHeight="1" x14ac:dyDescent="0.2">
      <c r="A34" s="31">
        <v>2</v>
      </c>
      <c r="B34" s="193" t="s">
        <v>153</v>
      </c>
      <c r="C34" s="193"/>
      <c r="D34" s="193"/>
      <c r="E34" s="193"/>
      <c r="F34" s="193"/>
      <c r="G34" s="193"/>
      <c r="H34" s="193"/>
      <c r="I34" s="193"/>
    </row>
    <row r="37" spans="1:9" ht="13.5" thickBot="1" x14ac:dyDescent="0.25"/>
    <row r="38" spans="1:9" ht="20.100000000000001" customHeight="1" x14ac:dyDescent="0.2">
      <c r="A38" s="170" t="s">
        <v>142</v>
      </c>
      <c r="B38" s="172"/>
      <c r="C38" s="28" t="s">
        <v>143</v>
      </c>
      <c r="D38" s="122" t="s">
        <v>145</v>
      </c>
      <c r="E38" s="122" t="s">
        <v>148</v>
      </c>
      <c r="F38" s="179" t="s">
        <v>150</v>
      </c>
      <c r="G38" s="179" t="s">
        <v>362</v>
      </c>
    </row>
    <row r="39" spans="1:9" ht="20.100000000000001" customHeight="1" x14ac:dyDescent="0.2">
      <c r="A39" s="189"/>
      <c r="B39" s="190"/>
      <c r="C39" s="3" t="s">
        <v>144</v>
      </c>
      <c r="D39" s="120" t="s">
        <v>146</v>
      </c>
      <c r="E39" s="120" t="s">
        <v>149</v>
      </c>
      <c r="F39" s="180"/>
      <c r="G39" s="180"/>
    </row>
    <row r="40" spans="1:9" ht="20.100000000000001" customHeight="1" thickBot="1" x14ac:dyDescent="0.25">
      <c r="A40" s="191"/>
      <c r="B40" s="192"/>
      <c r="C40" s="29"/>
      <c r="D40" s="121" t="s">
        <v>147</v>
      </c>
      <c r="E40" s="29"/>
      <c r="F40" s="181"/>
      <c r="G40" s="181"/>
    </row>
    <row r="41" spans="1:9" ht="25.5" customHeight="1" x14ac:dyDescent="0.2">
      <c r="A41" s="183" t="s">
        <v>151</v>
      </c>
      <c r="B41" s="184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85" t="s">
        <v>359</v>
      </c>
      <c r="B42" s="186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85" t="s">
        <v>360</v>
      </c>
      <c r="B43" s="186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87" t="s">
        <v>361</v>
      </c>
      <c r="B44" s="188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82" t="s">
        <v>381</v>
      </c>
      <c r="C50" s="182"/>
      <c r="D50" s="182"/>
      <c r="E50" s="182" t="s">
        <v>383</v>
      </c>
      <c r="F50" s="182"/>
      <c r="G50" s="182"/>
      <c r="H50" s="182"/>
    </row>
    <row r="51" spans="2:8" x14ac:dyDescent="0.2">
      <c r="B51" s="182" t="s">
        <v>372</v>
      </c>
      <c r="C51" s="182"/>
      <c r="D51" s="182"/>
      <c r="E51" s="182" t="s">
        <v>376</v>
      </c>
      <c r="F51" s="182"/>
      <c r="G51" s="182"/>
      <c r="H51" s="182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A4" sqref="A4:K4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04" t="s">
        <v>119</v>
      </c>
      <c r="B2" s="205"/>
      <c r="C2" s="205"/>
      <c r="D2" s="205"/>
      <c r="E2" s="205"/>
      <c r="F2" s="205"/>
      <c r="G2" s="205"/>
      <c r="H2" s="205"/>
      <c r="I2" s="205"/>
      <c r="J2" s="205"/>
      <c r="K2" s="206"/>
    </row>
    <row r="3" spans="1:12" ht="15.75" thickBot="1" x14ac:dyDescent="0.3">
      <c r="A3" s="207" t="s">
        <v>156</v>
      </c>
      <c r="B3" s="208"/>
      <c r="C3" s="208"/>
      <c r="D3" s="208"/>
      <c r="E3" s="208"/>
      <c r="F3" s="208"/>
      <c r="G3" s="208"/>
      <c r="H3" s="208"/>
      <c r="I3" s="208"/>
      <c r="J3" s="208"/>
      <c r="K3" s="209"/>
    </row>
    <row r="4" spans="1:12" ht="15.75" thickBot="1" x14ac:dyDescent="0.3">
      <c r="A4" s="207" t="s">
        <v>386</v>
      </c>
      <c r="B4" s="208"/>
      <c r="C4" s="208"/>
      <c r="D4" s="208"/>
      <c r="E4" s="208"/>
      <c r="F4" s="208"/>
      <c r="G4" s="208"/>
      <c r="H4" s="208"/>
      <c r="I4" s="208"/>
      <c r="J4" s="208"/>
      <c r="K4" s="209"/>
    </row>
    <row r="5" spans="1:12" ht="15.75" thickBot="1" x14ac:dyDescent="0.3">
      <c r="A5" s="207" t="s">
        <v>1</v>
      </c>
      <c r="B5" s="208"/>
      <c r="C5" s="208"/>
      <c r="D5" s="208"/>
      <c r="E5" s="208"/>
      <c r="F5" s="208"/>
      <c r="G5" s="208"/>
      <c r="H5" s="208"/>
      <c r="I5" s="208"/>
      <c r="J5" s="208"/>
      <c r="K5" s="209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2" t="s">
        <v>381</v>
      </c>
      <c r="B27" s="212"/>
      <c r="C27" s="212"/>
      <c r="D27" s="212"/>
      <c r="E27" s="212"/>
      <c r="G27" s="212" t="s">
        <v>383</v>
      </c>
      <c r="H27" s="212"/>
      <c r="I27" s="212"/>
      <c r="J27" s="212"/>
      <c r="K27" s="212"/>
    </row>
    <row r="28" spans="1:12" x14ac:dyDescent="0.25">
      <c r="A28" s="212" t="s">
        <v>372</v>
      </c>
      <c r="B28" s="212"/>
      <c r="C28" s="212"/>
      <c r="D28" s="212"/>
      <c r="E28" s="212"/>
      <c r="G28" s="212" t="s">
        <v>376</v>
      </c>
      <c r="H28" s="212"/>
      <c r="I28" s="212"/>
      <c r="J28" s="212"/>
      <c r="K28" s="212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zoomScale="80" zoomScaleNormal="80" workbookViewId="0">
      <selection activeCell="D81" sqref="D81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0" t="s">
        <v>119</v>
      </c>
      <c r="B2" s="171"/>
      <c r="C2" s="171"/>
      <c r="D2" s="171"/>
      <c r="E2" s="172"/>
    </row>
    <row r="3" spans="1:7" x14ac:dyDescent="0.25">
      <c r="A3" s="189" t="s">
        <v>179</v>
      </c>
      <c r="B3" s="215"/>
      <c r="C3" s="215"/>
      <c r="D3" s="215"/>
      <c r="E3" s="190"/>
    </row>
    <row r="4" spans="1:7" x14ac:dyDescent="0.25">
      <c r="A4" s="189" t="s">
        <v>388</v>
      </c>
      <c r="B4" s="215"/>
      <c r="C4" s="215"/>
      <c r="D4" s="215"/>
      <c r="E4" s="190"/>
    </row>
    <row r="5" spans="1:7" ht="15.75" thickBot="1" x14ac:dyDescent="0.3">
      <c r="A5" s="191" t="s">
        <v>1</v>
      </c>
      <c r="B5" s="216"/>
      <c r="C5" s="216"/>
      <c r="D5" s="216"/>
      <c r="E5" s="192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5" t="s">
        <v>180</v>
      </c>
      <c r="B7" s="226"/>
      <c r="C7" s="28" t="s">
        <v>181</v>
      </c>
      <c r="D7" s="179" t="s">
        <v>183</v>
      </c>
      <c r="E7" s="28" t="s">
        <v>184</v>
      </c>
    </row>
    <row r="8" spans="1:7" ht="15.75" thickBot="1" x14ac:dyDescent="0.3">
      <c r="A8" s="227"/>
      <c r="B8" s="228"/>
      <c r="C8" s="4" t="s">
        <v>182</v>
      </c>
      <c r="D8" s="181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87">
        <f>+C11+C12+C13</f>
        <v>74442502</v>
      </c>
      <c r="D10" s="87">
        <f>+D11+D12+D13</f>
        <v>83868798.200000003</v>
      </c>
      <c r="E10" s="87">
        <f>+E11+E12+E13</f>
        <v>83868798.200000003</v>
      </c>
      <c r="G10" s="141">
        <f>+D10-E10</f>
        <v>0</v>
      </c>
    </row>
    <row r="11" spans="1:7" x14ac:dyDescent="0.25">
      <c r="A11" s="43"/>
      <c r="B11" s="46" t="s">
        <v>187</v>
      </c>
      <c r="C11" s="88">
        <v>16442232</v>
      </c>
      <c r="D11" s="88">
        <v>18696311.989999998</v>
      </c>
      <c r="E11" s="88">
        <v>18696311.989999998</v>
      </c>
      <c r="G11" s="151"/>
    </row>
    <row r="12" spans="1:7" x14ac:dyDescent="0.25">
      <c r="A12" s="43"/>
      <c r="B12" s="46" t="s">
        <v>188</v>
      </c>
      <c r="C12" s="88">
        <v>58000270</v>
      </c>
      <c r="D12" s="88">
        <v>65172486.210000001</v>
      </c>
      <c r="E12" s="88">
        <v>65172486.210000001</v>
      </c>
      <c r="G12" s="141"/>
    </row>
    <row r="13" spans="1:7" x14ac:dyDescent="0.25">
      <c r="A13" s="43"/>
      <c r="B13" s="46" t="s">
        <v>189</v>
      </c>
      <c r="C13" s="88">
        <f>+'5. EAID'!D71</f>
        <v>0</v>
      </c>
      <c r="D13" s="88">
        <f>+'5. EAID'!G71</f>
        <v>0</v>
      </c>
      <c r="E13" s="88">
        <f>+'5. EAID'!H71</f>
        <v>0</v>
      </c>
    </row>
    <row r="14" spans="1:7" x14ac:dyDescent="0.25">
      <c r="A14" s="43"/>
      <c r="B14" s="44"/>
      <c r="C14" s="88"/>
      <c r="D14" s="88"/>
      <c r="E14" s="88"/>
    </row>
    <row r="15" spans="1:7" x14ac:dyDescent="0.25">
      <c r="A15" s="47"/>
      <c r="B15" s="45" t="s">
        <v>221</v>
      </c>
      <c r="C15" s="87">
        <f>+C16+C17</f>
        <v>74442502</v>
      </c>
      <c r="D15" s="148">
        <f>+D16+D17</f>
        <v>81251915.469999999</v>
      </c>
      <c r="E15" s="148">
        <f>+E16+E17</f>
        <v>81251915.450000003</v>
      </c>
    </row>
    <row r="16" spans="1:7" x14ac:dyDescent="0.25">
      <c r="A16" s="43"/>
      <c r="B16" s="46" t="s">
        <v>190</v>
      </c>
      <c r="C16" s="88">
        <v>16442232</v>
      </c>
      <c r="D16" s="88">
        <v>17848878</v>
      </c>
      <c r="E16" s="88">
        <v>17848878</v>
      </c>
      <c r="G16" s="141">
        <f>+D10-D15</f>
        <v>2616882.7300000042</v>
      </c>
    </row>
    <row r="17" spans="1:10" x14ac:dyDescent="0.25">
      <c r="A17" s="43"/>
      <c r="B17" s="46" t="s">
        <v>191</v>
      </c>
      <c r="C17" s="88">
        <v>58000270</v>
      </c>
      <c r="D17" s="88">
        <v>63403037.469999999</v>
      </c>
      <c r="E17" s="88">
        <v>63403037.450000003</v>
      </c>
      <c r="G17" s="141"/>
    </row>
    <row r="18" spans="1:10" x14ac:dyDescent="0.25">
      <c r="A18" s="43"/>
      <c r="B18" s="44"/>
      <c r="C18" s="88"/>
      <c r="D18" s="88"/>
      <c r="E18" s="88"/>
    </row>
    <row r="19" spans="1:10" x14ac:dyDescent="0.25">
      <c r="A19" s="43"/>
      <c r="B19" s="45" t="s">
        <v>192</v>
      </c>
      <c r="C19" s="89">
        <f>+C20+C21</f>
        <v>0</v>
      </c>
      <c r="D19" s="148">
        <f>+D20+D21</f>
        <v>1985563.69</v>
      </c>
      <c r="E19" s="148">
        <f>+E20+E21</f>
        <v>1985563.69</v>
      </c>
      <c r="F19" s="130"/>
      <c r="G19" s="130"/>
      <c r="H19" s="130"/>
      <c r="I19" s="130"/>
      <c r="J19" s="130"/>
    </row>
    <row r="20" spans="1:10" x14ac:dyDescent="0.25">
      <c r="A20" s="43"/>
      <c r="B20" s="46" t="s">
        <v>193</v>
      </c>
      <c r="C20" s="90">
        <v>0</v>
      </c>
      <c r="D20" s="149">
        <v>1985563.69</v>
      </c>
      <c r="E20" s="149">
        <v>1985563.69</v>
      </c>
      <c r="F20" s="130"/>
      <c r="G20" s="130"/>
      <c r="H20" s="130"/>
      <c r="I20" s="130"/>
      <c r="J20" s="130"/>
    </row>
    <row r="21" spans="1:10" x14ac:dyDescent="0.25">
      <c r="A21" s="43"/>
      <c r="B21" s="46" t="s">
        <v>194</v>
      </c>
      <c r="C21" s="90">
        <v>0</v>
      </c>
      <c r="D21" s="149">
        <v>0</v>
      </c>
      <c r="E21" s="149">
        <v>0</v>
      </c>
      <c r="F21" s="130"/>
      <c r="G21" s="130"/>
      <c r="H21" s="130"/>
      <c r="I21" s="130"/>
      <c r="J21" s="130"/>
    </row>
    <row r="22" spans="1:10" x14ac:dyDescent="0.25">
      <c r="A22" s="43"/>
      <c r="B22" s="44"/>
      <c r="C22" s="88"/>
      <c r="D22" s="149"/>
      <c r="E22" s="149"/>
      <c r="F22" s="130"/>
      <c r="G22" s="130"/>
      <c r="H22" s="130"/>
      <c r="I22" s="130"/>
      <c r="J22" s="130"/>
    </row>
    <row r="23" spans="1:10" x14ac:dyDescent="0.25">
      <c r="A23" s="43"/>
      <c r="B23" s="45" t="s">
        <v>195</v>
      </c>
      <c r="C23" s="88">
        <f>+C10-C15+C19</f>
        <v>0</v>
      </c>
      <c r="D23" s="88">
        <f>+D10-D15+D19</f>
        <v>4602446.4200000037</v>
      </c>
      <c r="E23" s="88">
        <f>+E10-E15+E19</f>
        <v>4602446.4399999995</v>
      </c>
    </row>
    <row r="24" spans="1:10" x14ac:dyDescent="0.25">
      <c r="A24" s="43"/>
      <c r="B24" s="45" t="s">
        <v>196</v>
      </c>
      <c r="C24" s="88">
        <f>+C23-C13</f>
        <v>0</v>
      </c>
      <c r="D24" s="88">
        <v>4602446.42</v>
      </c>
      <c r="E24" s="88">
        <f t="shared" ref="E24" si="0">+E11-E16+E20</f>
        <v>2832997.6799999983</v>
      </c>
    </row>
    <row r="25" spans="1:10" ht="21.75" customHeight="1" x14ac:dyDescent="0.25">
      <c r="A25" s="43"/>
      <c r="B25" s="45" t="s">
        <v>197</v>
      </c>
      <c r="C25" s="88">
        <f>+C24-C19</f>
        <v>0</v>
      </c>
      <c r="D25" s="149">
        <v>2616882.73</v>
      </c>
      <c r="E25" s="88">
        <v>2616882.75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1" t="s">
        <v>198</v>
      </c>
      <c r="B28" s="232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87">
        <f>+C31+C32</f>
        <v>0</v>
      </c>
      <c r="D30" s="87">
        <f t="shared" ref="D30:E30" si="1">+D31+D32</f>
        <v>0</v>
      </c>
      <c r="E30" s="87">
        <f t="shared" si="1"/>
        <v>0</v>
      </c>
    </row>
    <row r="31" spans="1:10" x14ac:dyDescent="0.25">
      <c r="A31" s="43"/>
      <c r="B31" s="51" t="s">
        <v>202</v>
      </c>
      <c r="C31" s="88">
        <v>0</v>
      </c>
      <c r="D31" s="88">
        <v>0</v>
      </c>
      <c r="E31" s="88">
        <v>0</v>
      </c>
    </row>
    <row r="32" spans="1:10" x14ac:dyDescent="0.25">
      <c r="A32" s="43"/>
      <c r="B32" s="51" t="s">
        <v>203</v>
      </c>
      <c r="C32" s="88">
        <v>0</v>
      </c>
      <c r="D32" s="88">
        <v>0</v>
      </c>
      <c r="E32" s="88">
        <v>0</v>
      </c>
    </row>
    <row r="33" spans="1:5" x14ac:dyDescent="0.25">
      <c r="A33" s="43"/>
      <c r="B33" s="44"/>
      <c r="C33" s="88"/>
      <c r="D33" s="88"/>
      <c r="E33" s="88"/>
    </row>
    <row r="34" spans="1:5" x14ac:dyDescent="0.25">
      <c r="A34" s="47"/>
      <c r="B34" s="45" t="s">
        <v>204</v>
      </c>
      <c r="C34" s="87">
        <f>+C25+C30</f>
        <v>0</v>
      </c>
      <c r="D34" s="148">
        <f t="shared" ref="D34:E34" si="2">+D25+D30</f>
        <v>2616882.73</v>
      </c>
      <c r="E34" s="87">
        <f t="shared" si="2"/>
        <v>2616882.75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5" t="s">
        <v>198</v>
      </c>
      <c r="B37" s="226"/>
      <c r="C37" s="229" t="s">
        <v>205</v>
      </c>
      <c r="D37" s="229" t="s">
        <v>183</v>
      </c>
      <c r="E37" s="2" t="s">
        <v>184</v>
      </c>
    </row>
    <row r="38" spans="1:5" ht="15.75" thickBot="1" x14ac:dyDescent="0.3">
      <c r="A38" s="227"/>
      <c r="B38" s="228"/>
      <c r="C38" s="230"/>
      <c r="D38" s="230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3">+D41+D42</f>
        <v>0</v>
      </c>
      <c r="E40" s="58">
        <f t="shared" si="3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4">+D44+D45</f>
        <v>0</v>
      </c>
      <c r="E43" s="58">
        <f t="shared" si="4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19"/>
      <c r="B47" s="221" t="s">
        <v>212</v>
      </c>
      <c r="C47" s="223">
        <f>+C40-C43</f>
        <v>0</v>
      </c>
      <c r="D47" s="223">
        <f t="shared" ref="D47:E47" si="5">+D40-D43</f>
        <v>0</v>
      </c>
      <c r="E47" s="223">
        <f t="shared" si="5"/>
        <v>0</v>
      </c>
    </row>
    <row r="48" spans="1:5" ht="15.75" thickBot="1" x14ac:dyDescent="0.3">
      <c r="A48" s="220"/>
      <c r="B48" s="222"/>
      <c r="C48" s="224"/>
      <c r="D48" s="224"/>
      <c r="E48" s="224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25" t="s">
        <v>198</v>
      </c>
      <c r="B50" s="226"/>
      <c r="C50" s="2" t="s">
        <v>181</v>
      </c>
      <c r="D50" s="229" t="s">
        <v>183</v>
      </c>
      <c r="E50" s="2" t="s">
        <v>184</v>
      </c>
    </row>
    <row r="51" spans="1:7" ht="15.75" thickBot="1" x14ac:dyDescent="0.3">
      <c r="A51" s="227"/>
      <c r="B51" s="228"/>
      <c r="C51" s="52" t="s">
        <v>199</v>
      </c>
      <c r="D51" s="230"/>
      <c r="E51" s="52" t="s">
        <v>200</v>
      </c>
    </row>
    <row r="52" spans="1:7" x14ac:dyDescent="0.25">
      <c r="A52" s="217"/>
      <c r="B52" s="218"/>
      <c r="C52" s="54"/>
      <c r="D52" s="54"/>
      <c r="E52" s="54"/>
    </row>
    <row r="53" spans="1:7" x14ac:dyDescent="0.25">
      <c r="A53" s="53"/>
      <c r="B53" s="54" t="s">
        <v>213</v>
      </c>
      <c r="C53" s="91">
        <v>16442232</v>
      </c>
      <c r="D53" s="91">
        <v>15044815</v>
      </c>
      <c r="E53" s="91">
        <f>+E11</f>
        <v>18696311.989999998</v>
      </c>
    </row>
    <row r="54" spans="1:7" x14ac:dyDescent="0.25">
      <c r="A54" s="53"/>
      <c r="B54" s="54" t="s">
        <v>214</v>
      </c>
      <c r="C54" s="92">
        <f>+C55-C56</f>
        <v>0</v>
      </c>
      <c r="D54" s="92">
        <f t="shared" ref="D54:E54" si="6">+D55-D56</f>
        <v>0</v>
      </c>
      <c r="E54" s="92">
        <f t="shared" si="6"/>
        <v>0</v>
      </c>
    </row>
    <row r="55" spans="1:7" x14ac:dyDescent="0.25">
      <c r="A55" s="53"/>
      <c r="B55" s="57" t="s">
        <v>207</v>
      </c>
      <c r="C55" s="91">
        <v>0</v>
      </c>
      <c r="D55" s="91">
        <v>0</v>
      </c>
      <c r="E55" s="91">
        <v>0</v>
      </c>
    </row>
    <row r="56" spans="1:7" x14ac:dyDescent="0.25">
      <c r="A56" s="53"/>
      <c r="B56" s="57" t="s">
        <v>210</v>
      </c>
      <c r="C56" s="91">
        <v>0</v>
      </c>
      <c r="D56" s="91">
        <v>0</v>
      </c>
      <c r="E56" s="91">
        <v>0</v>
      </c>
    </row>
    <row r="57" spans="1:7" x14ac:dyDescent="0.25">
      <c r="A57" s="53"/>
      <c r="B57" s="54"/>
      <c r="C57" s="91"/>
      <c r="D57" s="91"/>
      <c r="E57" s="91"/>
    </row>
    <row r="58" spans="1:7" x14ac:dyDescent="0.25">
      <c r="A58" s="53"/>
      <c r="B58" s="54" t="s">
        <v>190</v>
      </c>
      <c r="C58" s="91">
        <v>16442232</v>
      </c>
      <c r="D58" s="91">
        <v>17848878</v>
      </c>
      <c r="E58" s="91">
        <v>17848878</v>
      </c>
    </row>
    <row r="59" spans="1:7" x14ac:dyDescent="0.25">
      <c r="A59" s="53"/>
      <c r="B59" s="54"/>
      <c r="C59" s="91"/>
      <c r="D59" s="91"/>
      <c r="E59" s="91"/>
    </row>
    <row r="60" spans="1:7" x14ac:dyDescent="0.25">
      <c r="A60" s="53"/>
      <c r="B60" s="54" t="s">
        <v>193</v>
      </c>
      <c r="C60" s="93">
        <f>+C20</f>
        <v>0</v>
      </c>
      <c r="D60" s="91">
        <v>1985563.69</v>
      </c>
      <c r="E60" s="91">
        <v>1985563.69</v>
      </c>
      <c r="G60" s="141">
        <f>+D53-D58</f>
        <v>-2804063</v>
      </c>
    </row>
    <row r="61" spans="1:7" x14ac:dyDescent="0.25">
      <c r="A61" s="53"/>
      <c r="B61" s="54"/>
      <c r="C61" s="91"/>
      <c r="D61" s="91"/>
      <c r="E61" s="91"/>
    </row>
    <row r="62" spans="1:7" x14ac:dyDescent="0.25">
      <c r="A62" s="55"/>
      <c r="B62" s="56" t="s">
        <v>215</v>
      </c>
      <c r="C62" s="92">
        <f>+C53+C54-C58+C60</f>
        <v>0</v>
      </c>
      <c r="D62" s="154">
        <v>2832997.68</v>
      </c>
      <c r="E62" s="92">
        <v>2832997.68</v>
      </c>
    </row>
    <row r="63" spans="1:7" x14ac:dyDescent="0.25">
      <c r="A63" s="55"/>
      <c r="B63" s="56" t="s">
        <v>216</v>
      </c>
      <c r="C63" s="92">
        <f>+C62-C54</f>
        <v>0</v>
      </c>
      <c r="D63" s="154">
        <f>+D62-D54</f>
        <v>2832997.68</v>
      </c>
      <c r="E63" s="92">
        <f>+E62-E54</f>
        <v>2832997.68</v>
      </c>
    </row>
    <row r="64" spans="1:7" ht="15.75" thickBot="1" x14ac:dyDescent="0.3">
      <c r="A64" s="59"/>
      <c r="B64" s="60"/>
      <c r="C64" s="60"/>
      <c r="D64" s="155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5" t="s">
        <v>198</v>
      </c>
      <c r="B66" s="226"/>
      <c r="C66" s="229" t="s">
        <v>205</v>
      </c>
      <c r="D66" s="229" t="s">
        <v>183</v>
      </c>
      <c r="E66" s="2" t="s">
        <v>184</v>
      </c>
    </row>
    <row r="67" spans="1:5" ht="15.75" thickBot="1" x14ac:dyDescent="0.3">
      <c r="A67" s="227"/>
      <c r="B67" s="228"/>
      <c r="C67" s="230"/>
      <c r="D67" s="230"/>
      <c r="E67" s="52" t="s">
        <v>200</v>
      </c>
    </row>
    <row r="68" spans="1:5" x14ac:dyDescent="0.25">
      <c r="A68" s="217"/>
      <c r="B68" s="218"/>
      <c r="C68" s="54"/>
      <c r="D68" s="54"/>
      <c r="E68" s="54"/>
    </row>
    <row r="69" spans="1:5" x14ac:dyDescent="0.25">
      <c r="A69" s="53"/>
      <c r="B69" s="54" t="s">
        <v>188</v>
      </c>
      <c r="C69" s="91">
        <v>58000270</v>
      </c>
      <c r="D69" s="91">
        <v>65172486.210000001</v>
      </c>
      <c r="E69" s="91">
        <v>63505041.210000001</v>
      </c>
    </row>
    <row r="70" spans="1:5" x14ac:dyDescent="0.25">
      <c r="A70" s="53"/>
      <c r="B70" s="54" t="s">
        <v>217</v>
      </c>
      <c r="C70" s="91">
        <f>+C71-C72</f>
        <v>0</v>
      </c>
      <c r="D70" s="91">
        <f t="shared" ref="D70:E70" si="7">+D71-D72</f>
        <v>0</v>
      </c>
      <c r="E70" s="91">
        <f t="shared" si="7"/>
        <v>0</v>
      </c>
    </row>
    <row r="71" spans="1:5" x14ac:dyDescent="0.25">
      <c r="A71" s="53"/>
      <c r="B71" s="57" t="s">
        <v>208</v>
      </c>
      <c r="C71" s="91">
        <v>0</v>
      </c>
      <c r="D71" s="91">
        <v>0</v>
      </c>
      <c r="E71" s="91">
        <v>0</v>
      </c>
    </row>
    <row r="72" spans="1:5" x14ac:dyDescent="0.25">
      <c r="A72" s="53"/>
      <c r="B72" s="57" t="s">
        <v>211</v>
      </c>
      <c r="C72" s="91">
        <v>0</v>
      </c>
      <c r="D72" s="91">
        <v>0</v>
      </c>
      <c r="E72" s="91">
        <v>0</v>
      </c>
    </row>
    <row r="73" spans="1:5" x14ac:dyDescent="0.25">
      <c r="A73" s="53"/>
      <c r="B73" s="54"/>
      <c r="C73" s="91"/>
      <c r="D73" s="91"/>
      <c r="E73" s="91"/>
    </row>
    <row r="74" spans="1:5" x14ac:dyDescent="0.25">
      <c r="A74" s="53"/>
      <c r="B74" s="54" t="s">
        <v>218</v>
      </c>
      <c r="C74" s="91">
        <v>58000270</v>
      </c>
      <c r="D74" s="91">
        <v>63403037.469999999</v>
      </c>
      <c r="E74" s="91">
        <v>63403037.450000003</v>
      </c>
    </row>
    <row r="75" spans="1:5" x14ac:dyDescent="0.25">
      <c r="A75" s="53"/>
      <c r="B75" s="54"/>
      <c r="C75" s="91"/>
      <c r="D75" s="91"/>
      <c r="E75" s="91"/>
    </row>
    <row r="76" spans="1:5" x14ac:dyDescent="0.25">
      <c r="A76" s="53"/>
      <c r="B76" s="54" t="s">
        <v>194</v>
      </c>
      <c r="C76" s="93">
        <f>+C21</f>
        <v>0</v>
      </c>
      <c r="D76" s="91">
        <f>+D21</f>
        <v>0</v>
      </c>
      <c r="E76" s="91">
        <f>+E21</f>
        <v>0</v>
      </c>
    </row>
    <row r="77" spans="1:5" x14ac:dyDescent="0.25">
      <c r="A77" s="53"/>
      <c r="B77" s="54"/>
      <c r="C77" s="91"/>
      <c r="D77" s="91"/>
      <c r="E77" s="91"/>
    </row>
    <row r="78" spans="1:5" x14ac:dyDescent="0.25">
      <c r="A78" s="55"/>
      <c r="B78" s="56" t="s">
        <v>219</v>
      </c>
      <c r="C78" s="92">
        <f>+C69+C70-C74+C76</f>
        <v>0</v>
      </c>
      <c r="D78" s="92">
        <v>1769448.74</v>
      </c>
      <c r="E78" s="92">
        <v>1769448.76</v>
      </c>
    </row>
    <row r="79" spans="1:5" x14ac:dyDescent="0.25">
      <c r="A79" s="219"/>
      <c r="B79" s="221" t="s">
        <v>220</v>
      </c>
      <c r="C79" s="213">
        <f>+C78-C70</f>
        <v>0</v>
      </c>
      <c r="D79" s="213">
        <f>+D78-D70</f>
        <v>1769448.74</v>
      </c>
      <c r="E79" s="213">
        <f>+E78-E70</f>
        <v>1769448.76</v>
      </c>
    </row>
    <row r="80" spans="1:5" ht="15.75" thickBot="1" x14ac:dyDescent="0.3">
      <c r="A80" s="220"/>
      <c r="B80" s="222"/>
      <c r="C80" s="214"/>
      <c r="D80" s="214"/>
      <c r="E80" s="214"/>
    </row>
    <row r="82" spans="1:5" x14ac:dyDescent="0.25">
      <c r="D82" s="141"/>
    </row>
    <row r="86" spans="1:5" x14ac:dyDescent="0.25">
      <c r="A86" s="212" t="s">
        <v>381</v>
      </c>
      <c r="B86" s="212"/>
      <c r="C86" s="212" t="s">
        <v>383</v>
      </c>
      <c r="D86" s="212"/>
      <c r="E86" s="212"/>
    </row>
    <row r="87" spans="1:5" x14ac:dyDescent="0.25">
      <c r="A87" s="212" t="s">
        <v>372</v>
      </c>
      <c r="B87" s="212"/>
      <c r="C87" s="212" t="s">
        <v>376</v>
      </c>
      <c r="D87" s="212"/>
      <c r="E87" s="212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="98" zoomScaleNormal="90" workbookViewId="0">
      <selection activeCell="B67" sqref="B67:C67"/>
    </sheetView>
  </sheetViews>
  <sheetFormatPr baseColWidth="10" defaultColWidth="11.42578125" defaultRowHeight="12.75" x14ac:dyDescent="0.2"/>
  <cols>
    <col min="1" max="2" width="3.140625" style="1" customWidth="1"/>
    <col min="3" max="3" width="63.28515625" style="1" customWidth="1"/>
    <col min="4" max="9" width="14.7109375" style="74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0" t="s">
        <v>119</v>
      </c>
      <c r="B2" s="171"/>
      <c r="C2" s="171"/>
      <c r="D2" s="171"/>
      <c r="E2" s="171"/>
      <c r="F2" s="171"/>
      <c r="G2" s="171"/>
      <c r="H2" s="171"/>
      <c r="I2" s="172"/>
    </row>
    <row r="3" spans="1:10" x14ac:dyDescent="0.2">
      <c r="A3" s="189" t="s">
        <v>222</v>
      </c>
      <c r="B3" s="215"/>
      <c r="C3" s="215"/>
      <c r="D3" s="215"/>
      <c r="E3" s="215"/>
      <c r="F3" s="215"/>
      <c r="G3" s="215"/>
      <c r="H3" s="215"/>
      <c r="I3" s="190"/>
    </row>
    <row r="4" spans="1:10" x14ac:dyDescent="0.2">
      <c r="A4" s="189" t="s">
        <v>387</v>
      </c>
      <c r="B4" s="215"/>
      <c r="C4" s="215"/>
      <c r="D4" s="215"/>
      <c r="E4" s="215"/>
      <c r="F4" s="215"/>
      <c r="G4" s="215"/>
      <c r="H4" s="215"/>
      <c r="I4" s="190"/>
    </row>
    <row r="5" spans="1:10" ht="13.5" thickBot="1" x14ac:dyDescent="0.25">
      <c r="A5" s="191" t="s">
        <v>1</v>
      </c>
      <c r="B5" s="216"/>
      <c r="C5" s="216"/>
      <c r="D5" s="216"/>
      <c r="E5" s="216"/>
      <c r="F5" s="216"/>
      <c r="G5" s="216"/>
      <c r="H5" s="216"/>
      <c r="I5" s="192"/>
    </row>
    <row r="6" spans="1:10" ht="13.5" thickBot="1" x14ac:dyDescent="0.25">
      <c r="A6" s="170"/>
      <c r="B6" s="171"/>
      <c r="C6" s="172"/>
      <c r="D6" s="234" t="s">
        <v>223</v>
      </c>
      <c r="E6" s="235"/>
      <c r="F6" s="235"/>
      <c r="G6" s="235"/>
      <c r="H6" s="236"/>
      <c r="I6" s="237" t="s">
        <v>224</v>
      </c>
    </row>
    <row r="7" spans="1:10" x14ac:dyDescent="0.2">
      <c r="A7" s="189" t="s">
        <v>198</v>
      </c>
      <c r="B7" s="215"/>
      <c r="C7" s="190"/>
      <c r="D7" s="237" t="s">
        <v>226</v>
      </c>
      <c r="E7" s="242" t="s">
        <v>227</v>
      </c>
      <c r="F7" s="237" t="s">
        <v>228</v>
      </c>
      <c r="G7" s="237" t="s">
        <v>183</v>
      </c>
      <c r="H7" s="237" t="s">
        <v>229</v>
      </c>
      <c r="I7" s="238"/>
    </row>
    <row r="8" spans="1:10" ht="13.5" thickBot="1" x14ac:dyDescent="0.25">
      <c r="A8" s="191" t="s">
        <v>225</v>
      </c>
      <c r="B8" s="216"/>
      <c r="C8" s="192"/>
      <c r="D8" s="239"/>
      <c r="E8" s="243"/>
      <c r="F8" s="239"/>
      <c r="G8" s="239"/>
      <c r="H8" s="239"/>
      <c r="I8" s="239"/>
    </row>
    <row r="9" spans="1:10" x14ac:dyDescent="0.2">
      <c r="A9" s="244"/>
      <c r="B9" s="245"/>
      <c r="C9" s="246"/>
      <c r="D9" s="75"/>
      <c r="E9" s="75"/>
      <c r="F9" s="75"/>
      <c r="G9" s="75"/>
      <c r="H9" s="75"/>
      <c r="I9" s="75"/>
    </row>
    <row r="10" spans="1:10" x14ac:dyDescent="0.2">
      <c r="A10" s="247" t="s">
        <v>230</v>
      </c>
      <c r="B10" s="248"/>
      <c r="C10" s="249"/>
      <c r="D10" s="75"/>
      <c r="E10" s="75"/>
      <c r="F10" s="75"/>
      <c r="G10" s="75"/>
      <c r="H10" s="75"/>
      <c r="I10" s="75"/>
    </row>
    <row r="11" spans="1:10" x14ac:dyDescent="0.2">
      <c r="A11" s="61"/>
      <c r="B11" s="240" t="s">
        <v>231</v>
      </c>
      <c r="C11" s="241"/>
      <c r="D11" s="79">
        <v>0</v>
      </c>
      <c r="E11" s="80">
        <v>0</v>
      </c>
      <c r="F11" s="80">
        <f>+D11+E11</f>
        <v>0</v>
      </c>
      <c r="G11" s="80">
        <v>0</v>
      </c>
      <c r="H11" s="80">
        <v>0</v>
      </c>
      <c r="I11" s="80">
        <f>+H11-D11</f>
        <v>0</v>
      </c>
    </row>
    <row r="12" spans="1:10" x14ac:dyDescent="0.2">
      <c r="A12" s="61"/>
      <c r="B12" s="240" t="s">
        <v>232</v>
      </c>
      <c r="C12" s="241"/>
      <c r="D12" s="79">
        <v>0</v>
      </c>
      <c r="E12" s="80">
        <v>0</v>
      </c>
      <c r="F12" s="80">
        <f t="shared" ref="F12:F16" si="0">+D12+E12</f>
        <v>0</v>
      </c>
      <c r="G12" s="80">
        <v>0</v>
      </c>
      <c r="H12" s="80">
        <v>0</v>
      </c>
      <c r="I12" s="80">
        <f t="shared" ref="I12:I16" si="1">+H12-D12</f>
        <v>0</v>
      </c>
    </row>
    <row r="13" spans="1:10" x14ac:dyDescent="0.2">
      <c r="A13" s="61"/>
      <c r="B13" s="240" t="s">
        <v>233</v>
      </c>
      <c r="C13" s="241"/>
      <c r="D13" s="79">
        <v>0</v>
      </c>
      <c r="E13" s="80">
        <v>0</v>
      </c>
      <c r="F13" s="80">
        <f t="shared" si="0"/>
        <v>0</v>
      </c>
      <c r="G13" s="80">
        <v>0</v>
      </c>
      <c r="H13" s="80">
        <v>0</v>
      </c>
      <c r="I13" s="80">
        <f t="shared" si="1"/>
        <v>0</v>
      </c>
    </row>
    <row r="14" spans="1:10" x14ac:dyDescent="0.2">
      <c r="A14" s="61"/>
      <c r="B14" s="240" t="s">
        <v>234</v>
      </c>
      <c r="C14" s="241"/>
      <c r="D14" s="79">
        <v>0</v>
      </c>
      <c r="E14" s="80">
        <v>0</v>
      </c>
      <c r="F14" s="80">
        <f t="shared" si="0"/>
        <v>0</v>
      </c>
      <c r="G14" s="80">
        <v>0</v>
      </c>
      <c r="H14" s="80">
        <v>0</v>
      </c>
      <c r="I14" s="80">
        <f t="shared" si="1"/>
        <v>0</v>
      </c>
    </row>
    <row r="15" spans="1:10" x14ac:dyDescent="0.2">
      <c r="A15" s="61"/>
      <c r="B15" s="240" t="s">
        <v>235</v>
      </c>
      <c r="C15" s="241"/>
      <c r="D15" s="79">
        <v>0</v>
      </c>
      <c r="E15" s="80">
        <v>137495.9</v>
      </c>
      <c r="F15" s="80">
        <v>137495.9</v>
      </c>
      <c r="G15" s="80">
        <v>106738.81</v>
      </c>
      <c r="H15" s="80">
        <v>106738.81</v>
      </c>
      <c r="I15" s="80">
        <v>106738.81</v>
      </c>
      <c r="J15" s="70" t="s">
        <v>301</v>
      </c>
    </row>
    <row r="16" spans="1:10" x14ac:dyDescent="0.2">
      <c r="A16" s="61"/>
      <c r="B16" s="240" t="s">
        <v>236</v>
      </c>
      <c r="C16" s="241"/>
      <c r="D16" s="79">
        <v>0</v>
      </c>
      <c r="E16" s="80">
        <v>0</v>
      </c>
      <c r="F16" s="80">
        <f t="shared" si="0"/>
        <v>0</v>
      </c>
      <c r="G16" s="80">
        <v>0</v>
      </c>
      <c r="H16" s="80">
        <v>0</v>
      </c>
      <c r="I16" s="80">
        <f t="shared" si="1"/>
        <v>0</v>
      </c>
    </row>
    <row r="17" spans="1:13" x14ac:dyDescent="0.2">
      <c r="A17" s="61"/>
      <c r="B17" s="250" t="s">
        <v>237</v>
      </c>
      <c r="C17" s="251"/>
      <c r="D17" s="81">
        <v>0</v>
      </c>
      <c r="E17" s="82">
        <v>33885</v>
      </c>
      <c r="F17" s="82">
        <v>33885</v>
      </c>
      <c r="G17" s="82">
        <v>33885</v>
      </c>
      <c r="H17" s="82">
        <v>33885</v>
      </c>
      <c r="I17" s="82">
        <v>33885</v>
      </c>
      <c r="J17" s="70"/>
      <c r="L17" s="74"/>
    </row>
    <row r="18" spans="1:13" x14ac:dyDescent="0.2">
      <c r="A18" s="252"/>
      <c r="B18" s="240" t="s">
        <v>238</v>
      </c>
      <c r="C18" s="241"/>
      <c r="D18" s="76">
        <v>0</v>
      </c>
      <c r="E18" s="158">
        <v>0</v>
      </c>
      <c r="F18" s="159">
        <v>0</v>
      </c>
      <c r="G18" s="76">
        <v>0</v>
      </c>
      <c r="H18" s="76">
        <v>0</v>
      </c>
      <c r="I18" s="157">
        <v>0</v>
      </c>
      <c r="L18" s="74"/>
    </row>
    <row r="19" spans="1:13" x14ac:dyDescent="0.2">
      <c r="A19" s="252"/>
      <c r="B19" s="240" t="s">
        <v>239</v>
      </c>
      <c r="C19" s="241"/>
      <c r="D19" s="76">
        <f>+D20+D21+D22+D23+D24+D25+D26+D27+D28+D29+D30</f>
        <v>0</v>
      </c>
      <c r="E19" s="76">
        <f t="shared" ref="E19:I19" si="2">+E20+E21+E22+E23+E24+E25+E26+E27+E28+E29+E30</f>
        <v>0</v>
      </c>
      <c r="F19" s="76">
        <f t="shared" si="2"/>
        <v>0</v>
      </c>
      <c r="G19" s="76">
        <f t="shared" si="2"/>
        <v>0</v>
      </c>
      <c r="H19" s="76">
        <f t="shared" si="2"/>
        <v>0</v>
      </c>
      <c r="I19" s="76">
        <f t="shared" si="2"/>
        <v>0</v>
      </c>
      <c r="L19" s="74">
        <f>+G18-H18</f>
        <v>0</v>
      </c>
    </row>
    <row r="20" spans="1:13" x14ac:dyDescent="0.2">
      <c r="A20" s="61"/>
      <c r="B20" s="62"/>
      <c r="C20" s="63" t="s">
        <v>240</v>
      </c>
      <c r="D20" s="80">
        <v>0</v>
      </c>
      <c r="E20" s="80">
        <v>0</v>
      </c>
      <c r="F20" s="80">
        <f>+D20+E20</f>
        <v>0</v>
      </c>
      <c r="G20" s="80">
        <v>0</v>
      </c>
      <c r="H20" s="80">
        <v>0</v>
      </c>
      <c r="I20" s="80">
        <f t="shared" ref="I20:I35" si="3">+H20-D20</f>
        <v>0</v>
      </c>
      <c r="J20" s="70"/>
    </row>
    <row r="21" spans="1:13" x14ac:dyDescent="0.2">
      <c r="A21" s="61"/>
      <c r="B21" s="62"/>
      <c r="C21" s="63" t="s">
        <v>241</v>
      </c>
      <c r="D21" s="80">
        <v>0</v>
      </c>
      <c r="E21" s="80">
        <v>0</v>
      </c>
      <c r="F21" s="80">
        <f t="shared" ref="F21:F36" si="4">+D21+E21</f>
        <v>0</v>
      </c>
      <c r="G21" s="80">
        <v>0</v>
      </c>
      <c r="H21" s="80">
        <v>0</v>
      </c>
      <c r="I21" s="80">
        <f t="shared" si="3"/>
        <v>0</v>
      </c>
    </row>
    <row r="22" spans="1:13" x14ac:dyDescent="0.2">
      <c r="A22" s="61"/>
      <c r="B22" s="62"/>
      <c r="C22" s="63" t="s">
        <v>242</v>
      </c>
      <c r="D22" s="80">
        <v>0</v>
      </c>
      <c r="E22" s="80">
        <v>0</v>
      </c>
      <c r="F22" s="80">
        <f t="shared" si="4"/>
        <v>0</v>
      </c>
      <c r="G22" s="80">
        <v>0</v>
      </c>
      <c r="H22" s="80">
        <v>0</v>
      </c>
      <c r="I22" s="80">
        <f t="shared" si="3"/>
        <v>0</v>
      </c>
    </row>
    <row r="23" spans="1:13" x14ac:dyDescent="0.2">
      <c r="A23" s="61"/>
      <c r="B23" s="62"/>
      <c r="C23" s="63" t="s">
        <v>243</v>
      </c>
      <c r="D23" s="80">
        <v>0</v>
      </c>
      <c r="E23" s="80">
        <v>0</v>
      </c>
      <c r="F23" s="80">
        <f t="shared" si="4"/>
        <v>0</v>
      </c>
      <c r="G23" s="80">
        <v>0</v>
      </c>
      <c r="H23" s="80">
        <v>0</v>
      </c>
      <c r="I23" s="80">
        <f t="shared" si="3"/>
        <v>0</v>
      </c>
      <c r="K23" s="74"/>
    </row>
    <row r="24" spans="1:13" x14ac:dyDescent="0.2">
      <c r="A24" s="61"/>
      <c r="B24" s="62"/>
      <c r="C24" s="63" t="s">
        <v>244</v>
      </c>
      <c r="D24" s="80">
        <v>0</v>
      </c>
      <c r="E24" s="80">
        <v>0</v>
      </c>
      <c r="F24" s="80">
        <f t="shared" si="4"/>
        <v>0</v>
      </c>
      <c r="G24" s="80">
        <v>0</v>
      </c>
      <c r="H24" s="80">
        <v>0</v>
      </c>
      <c r="I24" s="80">
        <f t="shared" si="3"/>
        <v>0</v>
      </c>
    </row>
    <row r="25" spans="1:13" x14ac:dyDescent="0.2">
      <c r="A25" s="61"/>
      <c r="B25" s="62"/>
      <c r="C25" s="63" t="s">
        <v>245</v>
      </c>
      <c r="D25" s="80">
        <v>0</v>
      </c>
      <c r="E25" s="80">
        <v>0</v>
      </c>
      <c r="F25" s="80">
        <f t="shared" si="4"/>
        <v>0</v>
      </c>
      <c r="G25" s="80">
        <v>0</v>
      </c>
      <c r="H25" s="80">
        <v>0</v>
      </c>
      <c r="I25" s="80">
        <f t="shared" si="3"/>
        <v>0</v>
      </c>
    </row>
    <row r="26" spans="1:13" x14ac:dyDescent="0.2">
      <c r="A26" s="61"/>
      <c r="B26" s="62"/>
      <c r="C26" s="63" t="s">
        <v>246</v>
      </c>
      <c r="D26" s="80">
        <v>0</v>
      </c>
      <c r="E26" s="80">
        <v>0</v>
      </c>
      <c r="F26" s="80">
        <f t="shared" si="4"/>
        <v>0</v>
      </c>
      <c r="G26" s="80">
        <v>0</v>
      </c>
      <c r="H26" s="80">
        <v>0</v>
      </c>
      <c r="I26" s="80">
        <f t="shared" si="3"/>
        <v>0</v>
      </c>
    </row>
    <row r="27" spans="1:13" x14ac:dyDescent="0.2">
      <c r="A27" s="61"/>
      <c r="B27" s="62"/>
      <c r="C27" s="63" t="s">
        <v>247</v>
      </c>
      <c r="D27" s="80">
        <v>0</v>
      </c>
      <c r="E27" s="80">
        <v>0</v>
      </c>
      <c r="F27" s="80">
        <f t="shared" si="4"/>
        <v>0</v>
      </c>
      <c r="G27" s="80">
        <v>0</v>
      </c>
      <c r="H27" s="80">
        <v>0</v>
      </c>
      <c r="I27" s="80">
        <f t="shared" si="3"/>
        <v>0</v>
      </c>
    </row>
    <row r="28" spans="1:13" x14ac:dyDescent="0.2">
      <c r="A28" s="61"/>
      <c r="B28" s="62"/>
      <c r="C28" s="63" t="s">
        <v>248</v>
      </c>
      <c r="D28" s="80">
        <v>0</v>
      </c>
      <c r="E28" s="80">
        <v>0</v>
      </c>
      <c r="F28" s="80">
        <f t="shared" si="4"/>
        <v>0</v>
      </c>
      <c r="G28" s="80">
        <v>0</v>
      </c>
      <c r="H28" s="80">
        <v>0</v>
      </c>
      <c r="I28" s="80">
        <f t="shared" si="3"/>
        <v>0</v>
      </c>
      <c r="M28" s="74"/>
    </row>
    <row r="29" spans="1:13" x14ac:dyDescent="0.2">
      <c r="A29" s="61"/>
      <c r="B29" s="62"/>
      <c r="C29" s="63" t="s">
        <v>249</v>
      </c>
      <c r="D29" s="80">
        <v>0</v>
      </c>
      <c r="E29" s="80">
        <v>0</v>
      </c>
      <c r="F29" s="80">
        <f t="shared" si="4"/>
        <v>0</v>
      </c>
      <c r="G29" s="80">
        <v>0</v>
      </c>
      <c r="H29" s="80">
        <v>0</v>
      </c>
      <c r="I29" s="80">
        <f t="shared" si="3"/>
        <v>0</v>
      </c>
    </row>
    <row r="30" spans="1:13" x14ac:dyDescent="0.2">
      <c r="A30" s="125"/>
      <c r="B30" s="123"/>
      <c r="C30" s="124" t="s">
        <v>250</v>
      </c>
      <c r="D30" s="80">
        <v>0</v>
      </c>
      <c r="E30" s="80">
        <v>0</v>
      </c>
      <c r="F30" s="80">
        <f t="shared" si="4"/>
        <v>0</v>
      </c>
      <c r="G30" s="80">
        <v>0</v>
      </c>
      <c r="H30" s="80">
        <v>0</v>
      </c>
      <c r="I30" s="80">
        <f t="shared" si="3"/>
        <v>0</v>
      </c>
    </row>
    <row r="31" spans="1:13" x14ac:dyDescent="0.2">
      <c r="A31" s="61"/>
      <c r="B31" s="253" t="s">
        <v>251</v>
      </c>
      <c r="C31" s="254"/>
      <c r="D31" s="79">
        <f>SUM(D32:D36)</f>
        <v>0</v>
      </c>
      <c r="E31" s="79">
        <f t="shared" ref="E31:I31" si="5">SUM(E32:E36)</f>
        <v>0</v>
      </c>
      <c r="F31" s="79">
        <f t="shared" si="5"/>
        <v>0</v>
      </c>
      <c r="G31" s="79">
        <f t="shared" si="5"/>
        <v>0</v>
      </c>
      <c r="H31" s="79">
        <f t="shared" si="5"/>
        <v>0</v>
      </c>
      <c r="I31" s="79">
        <f t="shared" si="5"/>
        <v>0</v>
      </c>
    </row>
    <row r="32" spans="1:13" x14ac:dyDescent="0.2">
      <c r="A32" s="61"/>
      <c r="B32" s="62"/>
      <c r="C32" s="63" t="s">
        <v>252</v>
      </c>
      <c r="D32" s="80">
        <v>0</v>
      </c>
      <c r="E32" s="80">
        <v>0</v>
      </c>
      <c r="F32" s="80">
        <f t="shared" si="4"/>
        <v>0</v>
      </c>
      <c r="G32" s="80">
        <v>0</v>
      </c>
      <c r="H32" s="80">
        <v>0</v>
      </c>
      <c r="I32" s="80">
        <f t="shared" si="3"/>
        <v>0</v>
      </c>
    </row>
    <row r="33" spans="1:12" x14ac:dyDescent="0.2">
      <c r="A33" s="61"/>
      <c r="B33" s="62"/>
      <c r="C33" s="63" t="s">
        <v>253</v>
      </c>
      <c r="D33" s="80">
        <v>0</v>
      </c>
      <c r="E33" s="80">
        <v>0</v>
      </c>
      <c r="F33" s="80">
        <f t="shared" si="4"/>
        <v>0</v>
      </c>
      <c r="G33" s="80">
        <v>0</v>
      </c>
      <c r="H33" s="80">
        <v>0</v>
      </c>
      <c r="I33" s="80">
        <f t="shared" si="3"/>
        <v>0</v>
      </c>
    </row>
    <row r="34" spans="1:12" x14ac:dyDescent="0.2">
      <c r="A34" s="61"/>
      <c r="B34" s="62"/>
      <c r="C34" s="63" t="s">
        <v>254</v>
      </c>
      <c r="D34" s="80">
        <v>0</v>
      </c>
      <c r="E34" s="80">
        <v>0</v>
      </c>
      <c r="F34" s="80">
        <f t="shared" si="4"/>
        <v>0</v>
      </c>
      <c r="G34" s="80">
        <v>0</v>
      </c>
      <c r="H34" s="80">
        <v>0</v>
      </c>
      <c r="I34" s="80">
        <f t="shared" si="3"/>
        <v>0</v>
      </c>
    </row>
    <row r="35" spans="1:12" x14ac:dyDescent="0.2">
      <c r="A35" s="61"/>
      <c r="B35" s="62"/>
      <c r="C35" s="63" t="s">
        <v>255</v>
      </c>
      <c r="D35" s="80">
        <v>0</v>
      </c>
      <c r="E35" s="80">
        <v>0</v>
      </c>
      <c r="F35" s="80">
        <f t="shared" si="4"/>
        <v>0</v>
      </c>
      <c r="G35" s="80">
        <v>0</v>
      </c>
      <c r="H35" s="80">
        <v>0</v>
      </c>
      <c r="I35" s="80">
        <f t="shared" si="3"/>
        <v>0</v>
      </c>
    </row>
    <row r="36" spans="1:12" x14ac:dyDescent="0.2">
      <c r="A36" s="61"/>
      <c r="B36" s="62"/>
      <c r="C36" s="63" t="s">
        <v>256</v>
      </c>
      <c r="D36" s="80">
        <v>0</v>
      </c>
      <c r="E36" s="80">
        <v>0</v>
      </c>
      <c r="F36" s="80">
        <f t="shared" si="4"/>
        <v>0</v>
      </c>
      <c r="G36" s="80">
        <v>0</v>
      </c>
      <c r="H36" s="80">
        <v>0</v>
      </c>
      <c r="I36" s="80">
        <f>+H36-D36</f>
        <v>0</v>
      </c>
    </row>
    <row r="37" spans="1:12" s="135" customFormat="1" x14ac:dyDescent="0.2">
      <c r="A37" s="133"/>
      <c r="B37" s="250" t="s">
        <v>257</v>
      </c>
      <c r="C37" s="251"/>
      <c r="D37" s="81">
        <v>16442232</v>
      </c>
      <c r="E37" s="81">
        <v>2113456.1800000002</v>
      </c>
      <c r="F37" s="81">
        <v>18555688.18</v>
      </c>
      <c r="G37" s="81">
        <v>18555688.18</v>
      </c>
      <c r="H37" s="81">
        <v>18555688.18</v>
      </c>
      <c r="I37" s="81">
        <v>2113456.1800000002</v>
      </c>
      <c r="J37" s="134"/>
      <c r="L37" s="136"/>
    </row>
    <row r="38" spans="1:12" x14ac:dyDescent="0.2">
      <c r="A38" s="61"/>
      <c r="B38" s="240" t="s">
        <v>258</v>
      </c>
      <c r="C38" s="241"/>
      <c r="D38" s="79">
        <f>+D39</f>
        <v>0</v>
      </c>
      <c r="E38" s="79">
        <f t="shared" ref="E38:I38" si="6">+E39</f>
        <v>0</v>
      </c>
      <c r="F38" s="79">
        <f t="shared" si="6"/>
        <v>0</v>
      </c>
      <c r="G38" s="79">
        <f t="shared" si="6"/>
        <v>0</v>
      </c>
      <c r="H38" s="79">
        <f t="shared" si="6"/>
        <v>0</v>
      </c>
      <c r="I38" s="79">
        <f t="shared" si="6"/>
        <v>0</v>
      </c>
    </row>
    <row r="39" spans="1:12" x14ac:dyDescent="0.2">
      <c r="A39" s="61"/>
      <c r="B39" s="62"/>
      <c r="C39" s="63" t="s">
        <v>259</v>
      </c>
      <c r="D39" s="80">
        <v>0</v>
      </c>
      <c r="E39" s="80">
        <v>0</v>
      </c>
      <c r="F39" s="80">
        <f t="shared" ref="F39:F42" si="7">+D39+E39</f>
        <v>0</v>
      </c>
      <c r="G39" s="80">
        <v>0</v>
      </c>
      <c r="H39" s="80">
        <v>0</v>
      </c>
      <c r="I39" s="80">
        <f>+H39-D39</f>
        <v>0</v>
      </c>
    </row>
    <row r="40" spans="1:12" x14ac:dyDescent="0.2">
      <c r="A40" s="61"/>
      <c r="B40" s="240" t="s">
        <v>260</v>
      </c>
      <c r="C40" s="241"/>
      <c r="D40" s="79">
        <f>+D41+D42</f>
        <v>0</v>
      </c>
      <c r="E40" s="79">
        <f t="shared" ref="E40:I40" si="8">+E41+E42</f>
        <v>0</v>
      </c>
      <c r="F40" s="79">
        <f t="shared" si="8"/>
        <v>0</v>
      </c>
      <c r="G40" s="79">
        <f t="shared" si="8"/>
        <v>0</v>
      </c>
      <c r="H40" s="79">
        <f t="shared" si="8"/>
        <v>0</v>
      </c>
      <c r="I40" s="79">
        <f t="shared" si="8"/>
        <v>0</v>
      </c>
    </row>
    <row r="41" spans="1:12" x14ac:dyDescent="0.2">
      <c r="A41" s="61"/>
      <c r="B41" s="62"/>
      <c r="C41" s="63" t="s">
        <v>261</v>
      </c>
      <c r="D41" s="80">
        <v>0</v>
      </c>
      <c r="E41" s="80">
        <v>0</v>
      </c>
      <c r="F41" s="80">
        <f t="shared" si="7"/>
        <v>0</v>
      </c>
      <c r="G41" s="80">
        <v>0</v>
      </c>
      <c r="H41" s="80">
        <v>0</v>
      </c>
      <c r="I41" s="80">
        <f t="shared" ref="I41:I42" si="9">+H41-D41</f>
        <v>0</v>
      </c>
    </row>
    <row r="42" spans="1:12" x14ac:dyDescent="0.2">
      <c r="A42" s="61"/>
      <c r="B42" s="62"/>
      <c r="C42" s="63" t="s">
        <v>262</v>
      </c>
      <c r="D42" s="80">
        <v>0</v>
      </c>
      <c r="E42" s="80">
        <v>0</v>
      </c>
      <c r="F42" s="80">
        <f t="shared" si="7"/>
        <v>0</v>
      </c>
      <c r="G42" s="80">
        <v>0</v>
      </c>
      <c r="H42" s="80">
        <v>0</v>
      </c>
      <c r="I42" s="80">
        <f t="shared" si="9"/>
        <v>0</v>
      </c>
    </row>
    <row r="43" spans="1:12" x14ac:dyDescent="0.2">
      <c r="A43" s="64"/>
      <c r="B43" s="65"/>
      <c r="C43" s="66"/>
      <c r="D43" s="80"/>
      <c r="E43" s="80"/>
      <c r="F43" s="80"/>
      <c r="G43" s="80"/>
      <c r="H43" s="80"/>
      <c r="I43" s="80"/>
    </row>
    <row r="44" spans="1:12" x14ac:dyDescent="0.2">
      <c r="A44" s="247" t="s">
        <v>263</v>
      </c>
      <c r="B44" s="248"/>
      <c r="C44" s="257"/>
      <c r="D44" s="83">
        <f>+D11+D12+D13+D14+D15+D16+D17+D18+D31+D37+D38+D40</f>
        <v>16442232</v>
      </c>
      <c r="E44" s="156">
        <f>+E11+E12+E13+E14+E15+E16+E17+E18+E31+E37+E38+E40</f>
        <v>2284837.08</v>
      </c>
      <c r="F44" s="83">
        <f t="shared" ref="F44" si="10">+F11+F12+F13+F14+F15+F16+F17+F18+F31+F37+F38+F40</f>
        <v>18727069.079999998</v>
      </c>
      <c r="G44" s="83">
        <f>+G11+G12+G13+G14+G15+G16+G17+G18+G31+G37+G38+G40</f>
        <v>18696311.989999998</v>
      </c>
      <c r="H44" s="83">
        <f>+H11+H12+H13+H14+H15+H16+H17+H18+H31+H37+H38+H40</f>
        <v>18696311.989999998</v>
      </c>
      <c r="I44" s="83">
        <f>+I11+I12+I13+I14+I15+I16+I17+I18+I31+I37+I38+I40</f>
        <v>2254079.9900000002</v>
      </c>
    </row>
    <row r="45" spans="1:12" x14ac:dyDescent="0.2">
      <c r="A45" s="247" t="s">
        <v>264</v>
      </c>
      <c r="B45" s="248"/>
      <c r="C45" s="257"/>
      <c r="D45" s="76"/>
      <c r="E45" s="76"/>
      <c r="F45" s="76"/>
      <c r="G45" s="76"/>
      <c r="H45" s="76"/>
      <c r="I45" s="76"/>
    </row>
    <row r="46" spans="1:12" x14ac:dyDescent="0.2">
      <c r="A46" s="247" t="s">
        <v>265</v>
      </c>
      <c r="B46" s="248"/>
      <c r="C46" s="257"/>
      <c r="D46" s="77"/>
      <c r="E46" s="77"/>
      <c r="F46" s="77"/>
      <c r="G46" s="77"/>
      <c r="H46" s="77"/>
      <c r="I46" s="147">
        <f>IF(I44&gt;0,(I44),(""))</f>
        <v>2254079.9900000002</v>
      </c>
      <c r="J46" s="1" t="s">
        <v>294</v>
      </c>
    </row>
    <row r="47" spans="1:12" x14ac:dyDescent="0.2">
      <c r="A47" s="64"/>
      <c r="B47" s="65"/>
      <c r="C47" s="66"/>
      <c r="D47" s="75"/>
      <c r="E47" s="75"/>
      <c r="F47" s="75"/>
      <c r="G47" s="75"/>
      <c r="H47" s="75"/>
      <c r="I47" s="75"/>
    </row>
    <row r="48" spans="1:12" x14ac:dyDescent="0.2">
      <c r="A48" s="247" t="s">
        <v>266</v>
      </c>
      <c r="B48" s="248"/>
      <c r="C48" s="257"/>
      <c r="D48" s="75"/>
      <c r="E48" s="75"/>
      <c r="F48" s="75"/>
      <c r="G48" s="75"/>
      <c r="H48" s="75"/>
      <c r="I48" s="75"/>
    </row>
    <row r="49" spans="1:12" x14ac:dyDescent="0.2">
      <c r="A49" s="61"/>
      <c r="B49" s="240" t="s">
        <v>267</v>
      </c>
      <c r="C49" s="241"/>
      <c r="D49" s="79">
        <f>+D50+D51+D52+D53+D54+D55+D56+D57</f>
        <v>0</v>
      </c>
      <c r="E49" s="79">
        <f t="shared" ref="E49:I49" si="11">+E50+E51+E52+E53+E54+E55+E56+E57</f>
        <v>0</v>
      </c>
      <c r="F49" s="79">
        <f>+F50+F51+F52+F53+F54+F55+F56+F57</f>
        <v>0</v>
      </c>
      <c r="G49" s="79">
        <f>+G50+G51+G52+G53+G54+G55+G56+G57</f>
        <v>0</v>
      </c>
      <c r="H49" s="79">
        <f>+H50+H51+H52+H53+H54+H55+H56+H57</f>
        <v>0</v>
      </c>
      <c r="I49" s="79">
        <f t="shared" si="11"/>
        <v>0</v>
      </c>
      <c r="J49" s="74"/>
    </row>
    <row r="50" spans="1:12" x14ac:dyDescent="0.2">
      <c r="A50" s="61"/>
      <c r="B50" s="62"/>
      <c r="C50" s="69" t="s">
        <v>268</v>
      </c>
      <c r="D50" s="80">
        <v>0</v>
      </c>
      <c r="E50" s="80">
        <v>0</v>
      </c>
      <c r="F50" s="80">
        <f>+D50+E50</f>
        <v>0</v>
      </c>
      <c r="G50" s="80">
        <v>0</v>
      </c>
      <c r="H50" s="80">
        <v>0</v>
      </c>
      <c r="I50" s="80">
        <f t="shared" ref="I50:I57" si="12">+H50-D50</f>
        <v>0</v>
      </c>
    </row>
    <row r="51" spans="1:12" x14ac:dyDescent="0.2">
      <c r="A51" s="61"/>
      <c r="B51" s="62"/>
      <c r="C51" s="69" t="s">
        <v>269</v>
      </c>
      <c r="D51" s="80">
        <v>0</v>
      </c>
      <c r="E51" s="80">
        <v>0</v>
      </c>
      <c r="F51" s="80">
        <f t="shared" ref="F51:F65" si="13">+D51+E51</f>
        <v>0</v>
      </c>
      <c r="G51" s="80">
        <v>0</v>
      </c>
      <c r="H51" s="80">
        <v>0</v>
      </c>
      <c r="I51" s="80">
        <f t="shared" si="12"/>
        <v>0</v>
      </c>
    </row>
    <row r="52" spans="1:12" x14ac:dyDescent="0.2">
      <c r="A52" s="61"/>
      <c r="B52" s="62"/>
      <c r="C52" s="69" t="s">
        <v>270</v>
      </c>
      <c r="D52" s="80">
        <v>0</v>
      </c>
      <c r="E52" s="80">
        <v>0</v>
      </c>
      <c r="F52" s="80">
        <f t="shared" si="13"/>
        <v>0</v>
      </c>
      <c r="G52" s="80">
        <v>0</v>
      </c>
      <c r="H52" s="80">
        <v>0</v>
      </c>
      <c r="I52" s="80">
        <f t="shared" si="12"/>
        <v>0</v>
      </c>
    </row>
    <row r="53" spans="1:12" ht="25.5" x14ac:dyDescent="0.2">
      <c r="A53" s="61"/>
      <c r="B53" s="62"/>
      <c r="C53" s="69" t="s">
        <v>271</v>
      </c>
      <c r="D53" s="80">
        <v>0</v>
      </c>
      <c r="E53" s="80">
        <v>0</v>
      </c>
      <c r="F53" s="80">
        <f t="shared" si="13"/>
        <v>0</v>
      </c>
      <c r="G53" s="80">
        <v>0</v>
      </c>
      <c r="H53" s="80">
        <v>0</v>
      </c>
      <c r="I53" s="80">
        <f t="shared" si="12"/>
        <v>0</v>
      </c>
    </row>
    <row r="54" spans="1:12" x14ac:dyDescent="0.2">
      <c r="A54" s="61"/>
      <c r="B54" s="62"/>
      <c r="C54" s="69" t="s">
        <v>272</v>
      </c>
      <c r="D54" s="80">
        <v>0</v>
      </c>
      <c r="E54" s="80">
        <v>0</v>
      </c>
      <c r="F54" s="80">
        <f t="shared" si="13"/>
        <v>0</v>
      </c>
      <c r="G54" s="80">
        <v>0</v>
      </c>
      <c r="H54" s="80">
        <v>0</v>
      </c>
      <c r="I54" s="80">
        <f t="shared" si="12"/>
        <v>0</v>
      </c>
    </row>
    <row r="55" spans="1:12" x14ac:dyDescent="0.2">
      <c r="A55" s="61"/>
      <c r="B55" s="62"/>
      <c r="C55" s="69" t="s">
        <v>273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0">
        <v>0</v>
      </c>
      <c r="E56" s="80">
        <v>0</v>
      </c>
      <c r="F56" s="80">
        <f t="shared" si="13"/>
        <v>0</v>
      </c>
      <c r="G56" s="80">
        <v>0</v>
      </c>
      <c r="H56" s="80">
        <v>0</v>
      </c>
      <c r="I56" s="80">
        <f t="shared" si="12"/>
        <v>0</v>
      </c>
    </row>
    <row r="57" spans="1:12" ht="25.5" x14ac:dyDescent="0.2">
      <c r="A57" s="61"/>
      <c r="B57" s="62"/>
      <c r="C57" s="69" t="s">
        <v>275</v>
      </c>
      <c r="D57" s="80">
        <v>0</v>
      </c>
      <c r="E57" s="80">
        <v>0</v>
      </c>
      <c r="F57" s="80">
        <f t="shared" si="13"/>
        <v>0</v>
      </c>
      <c r="G57" s="80">
        <v>0</v>
      </c>
      <c r="H57" s="80">
        <v>0</v>
      </c>
      <c r="I57" s="80">
        <f t="shared" si="12"/>
        <v>0</v>
      </c>
    </row>
    <row r="58" spans="1:12" x14ac:dyDescent="0.2">
      <c r="A58" s="61"/>
      <c r="B58" s="240" t="s">
        <v>276</v>
      </c>
      <c r="C58" s="241"/>
      <c r="D58" s="79">
        <f>SUM(D59:D62)</f>
        <v>0</v>
      </c>
      <c r="E58" s="79">
        <f t="shared" ref="E58:I58" si="14">SUM(E59:E62)</f>
        <v>0</v>
      </c>
      <c r="F58" s="79">
        <f t="shared" si="14"/>
        <v>0</v>
      </c>
      <c r="G58" s="79">
        <f t="shared" si="14"/>
        <v>0</v>
      </c>
      <c r="H58" s="79">
        <f t="shared" si="14"/>
        <v>0</v>
      </c>
      <c r="I58" s="79">
        <f t="shared" si="14"/>
        <v>0</v>
      </c>
    </row>
    <row r="59" spans="1:12" x14ac:dyDescent="0.2">
      <c r="A59" s="61"/>
      <c r="B59" s="62"/>
      <c r="C59" s="63" t="s">
        <v>277</v>
      </c>
      <c r="D59" s="80">
        <v>0</v>
      </c>
      <c r="E59" s="80">
        <v>0</v>
      </c>
      <c r="F59" s="80">
        <f t="shared" si="13"/>
        <v>0</v>
      </c>
      <c r="G59" s="80">
        <v>0</v>
      </c>
      <c r="H59" s="80">
        <v>0</v>
      </c>
      <c r="I59" s="80">
        <f t="shared" ref="I59:I61" si="15">+H59-D59</f>
        <v>0</v>
      </c>
    </row>
    <row r="60" spans="1:12" x14ac:dyDescent="0.2">
      <c r="A60" s="61"/>
      <c r="B60" s="62"/>
      <c r="C60" s="63" t="s">
        <v>278</v>
      </c>
      <c r="D60" s="80">
        <v>0</v>
      </c>
      <c r="E60" s="80">
        <v>0</v>
      </c>
      <c r="F60" s="80">
        <f t="shared" si="13"/>
        <v>0</v>
      </c>
      <c r="G60" s="80">
        <v>0</v>
      </c>
      <c r="H60" s="80">
        <v>0</v>
      </c>
      <c r="I60" s="80">
        <f t="shared" si="15"/>
        <v>0</v>
      </c>
    </row>
    <row r="61" spans="1:12" x14ac:dyDescent="0.2">
      <c r="A61" s="61"/>
      <c r="B61" s="62"/>
      <c r="C61" s="63" t="s">
        <v>279</v>
      </c>
      <c r="D61" s="80">
        <v>0</v>
      </c>
      <c r="E61" s="80">
        <v>0</v>
      </c>
      <c r="F61" s="80">
        <f t="shared" si="13"/>
        <v>0</v>
      </c>
      <c r="G61" s="80">
        <v>0</v>
      </c>
      <c r="H61" s="80">
        <v>0</v>
      </c>
      <c r="I61" s="80">
        <f t="shared" si="15"/>
        <v>0</v>
      </c>
    </row>
    <row r="62" spans="1:12" x14ac:dyDescent="0.2">
      <c r="A62" s="61"/>
      <c r="B62" s="62"/>
      <c r="C62" s="73" t="s">
        <v>280</v>
      </c>
      <c r="D62" s="82">
        <v>0</v>
      </c>
      <c r="E62" s="82">
        <v>0</v>
      </c>
      <c r="F62" s="82">
        <f>+D62+E62</f>
        <v>0</v>
      </c>
      <c r="G62" s="82">
        <v>0</v>
      </c>
      <c r="H62" s="82">
        <v>0</v>
      </c>
      <c r="I62" s="82">
        <f>+H62-D62</f>
        <v>0</v>
      </c>
      <c r="J62" s="70"/>
    </row>
    <row r="63" spans="1:12" x14ac:dyDescent="0.2">
      <c r="A63" s="61"/>
      <c r="B63" s="240" t="s">
        <v>281</v>
      </c>
      <c r="C63" s="241"/>
      <c r="D63" s="79">
        <f>+D64+D65</f>
        <v>0</v>
      </c>
      <c r="E63" s="79">
        <f t="shared" ref="E63:I63" si="16">+E64+E65</f>
        <v>0</v>
      </c>
      <c r="F63" s="79">
        <f t="shared" si="16"/>
        <v>0</v>
      </c>
      <c r="G63" s="79">
        <f t="shared" si="16"/>
        <v>0</v>
      </c>
      <c r="H63" s="79">
        <f t="shared" si="16"/>
        <v>0</v>
      </c>
      <c r="I63" s="79">
        <f t="shared" si="16"/>
        <v>0</v>
      </c>
    </row>
    <row r="64" spans="1:12" ht="25.5" x14ac:dyDescent="0.2">
      <c r="A64" s="61"/>
      <c r="B64" s="62"/>
      <c r="C64" s="69" t="s">
        <v>282</v>
      </c>
      <c r="D64" s="80">
        <v>0</v>
      </c>
      <c r="E64" s="80">
        <v>0</v>
      </c>
      <c r="F64" s="80">
        <f t="shared" si="13"/>
        <v>0</v>
      </c>
      <c r="G64" s="80">
        <v>0</v>
      </c>
      <c r="H64" s="80">
        <v>0</v>
      </c>
      <c r="I64" s="80">
        <f t="shared" ref="I64:I65" si="17">+H64-D64</f>
        <v>0</v>
      </c>
    </row>
    <row r="65" spans="1:12" x14ac:dyDescent="0.2">
      <c r="A65" s="61"/>
      <c r="B65" s="62"/>
      <c r="C65" s="63" t="s">
        <v>283</v>
      </c>
      <c r="D65" s="80">
        <v>0</v>
      </c>
      <c r="E65" s="80">
        <v>0</v>
      </c>
      <c r="F65" s="80">
        <f t="shared" si="13"/>
        <v>0</v>
      </c>
      <c r="G65" s="80">
        <v>0</v>
      </c>
      <c r="H65" s="80">
        <v>0</v>
      </c>
      <c r="I65" s="80">
        <f t="shared" si="17"/>
        <v>0</v>
      </c>
    </row>
    <row r="66" spans="1:12" x14ac:dyDescent="0.2">
      <c r="A66" s="61"/>
      <c r="B66" s="253" t="s">
        <v>284</v>
      </c>
      <c r="C66" s="254"/>
      <c r="D66" s="79">
        <v>58000270</v>
      </c>
      <c r="E66" s="79">
        <v>7128082.6500000004</v>
      </c>
      <c r="F66" s="79">
        <v>65128352.649999999</v>
      </c>
      <c r="G66" s="79">
        <v>65128352.649999999</v>
      </c>
      <c r="H66" s="79">
        <v>65128352.649999999</v>
      </c>
      <c r="I66" s="79">
        <v>7128082.6500000004</v>
      </c>
    </row>
    <row r="67" spans="1:12" x14ac:dyDescent="0.2">
      <c r="A67" s="61"/>
      <c r="B67" s="253" t="s">
        <v>285</v>
      </c>
      <c r="C67" s="254"/>
      <c r="D67" s="79">
        <v>0</v>
      </c>
      <c r="E67" s="79">
        <v>13376.47</v>
      </c>
      <c r="F67" s="79">
        <v>13376.47</v>
      </c>
      <c r="G67" s="79">
        <v>44133.56</v>
      </c>
      <c r="H67" s="79">
        <v>44133.56</v>
      </c>
      <c r="I67" s="79">
        <v>44133.56</v>
      </c>
      <c r="L67" s="74"/>
    </row>
    <row r="68" spans="1:12" x14ac:dyDescent="0.2">
      <c r="A68" s="64"/>
      <c r="B68" s="255"/>
      <c r="C68" s="256"/>
      <c r="D68" s="80"/>
      <c r="E68" s="82"/>
      <c r="F68" s="82"/>
      <c r="G68" s="82"/>
      <c r="H68" s="82"/>
      <c r="I68" s="82"/>
    </row>
    <row r="69" spans="1:12" x14ac:dyDescent="0.2">
      <c r="A69" s="260" t="s">
        <v>286</v>
      </c>
      <c r="B69" s="261"/>
      <c r="C69" s="262"/>
      <c r="D69" s="79">
        <f>+D49+D58+D63+D66+D67</f>
        <v>58000270</v>
      </c>
      <c r="E69" s="81">
        <f t="shared" ref="E69:F69" si="18">+E49+E58+E63+E66+E67</f>
        <v>7141459.1200000001</v>
      </c>
      <c r="F69" s="81">
        <f t="shared" si="18"/>
        <v>65141729.119999997</v>
      </c>
      <c r="G69" s="81">
        <f>+G49+G58+G63+G66+G67</f>
        <v>65172486.210000001</v>
      </c>
      <c r="H69" s="81">
        <f>+H49+H58+H63+H66+H67</f>
        <v>65172486.210000001</v>
      </c>
      <c r="I69" s="81">
        <f>+I49+I58+I63+I66+I67</f>
        <v>7172216.21</v>
      </c>
      <c r="K69" s="71"/>
    </row>
    <row r="70" spans="1:12" x14ac:dyDescent="0.2">
      <c r="A70" s="64"/>
      <c r="B70" s="255"/>
      <c r="C70" s="256"/>
      <c r="D70" s="80"/>
      <c r="E70" s="82"/>
      <c r="F70" s="82"/>
      <c r="G70" s="82"/>
      <c r="H70" s="82"/>
      <c r="I70" s="82"/>
    </row>
    <row r="71" spans="1:12" x14ac:dyDescent="0.2">
      <c r="A71" s="247" t="s">
        <v>287</v>
      </c>
      <c r="B71" s="248"/>
      <c r="C71" s="257"/>
      <c r="D71" s="79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40" t="s">
        <v>288</v>
      </c>
      <c r="C72" s="241"/>
      <c r="D72" s="80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55"/>
      <c r="C73" s="256"/>
      <c r="D73" s="80"/>
      <c r="E73" s="82"/>
      <c r="F73" s="82"/>
      <c r="G73" s="82"/>
      <c r="H73" s="82"/>
      <c r="I73" s="82"/>
    </row>
    <row r="74" spans="1:12" x14ac:dyDescent="0.2">
      <c r="A74" s="247" t="s">
        <v>289</v>
      </c>
      <c r="B74" s="248"/>
      <c r="C74" s="257"/>
      <c r="D74" s="79">
        <f t="shared" ref="D74:H74" si="20">+D44+D69+D71</f>
        <v>74442502</v>
      </c>
      <c r="E74" s="81">
        <f t="shared" si="20"/>
        <v>9426296.1999999993</v>
      </c>
      <c r="F74" s="81">
        <f t="shared" si="20"/>
        <v>83868798.199999988</v>
      </c>
      <c r="G74" s="81">
        <f t="shared" si="20"/>
        <v>83868798.200000003</v>
      </c>
      <c r="H74" s="81">
        <f t="shared" si="20"/>
        <v>83868798.200000003</v>
      </c>
      <c r="I74" s="81">
        <f>+I44+I69+I71</f>
        <v>9426296.1999999993</v>
      </c>
    </row>
    <row r="75" spans="1:12" x14ac:dyDescent="0.2">
      <c r="A75" s="64"/>
      <c r="B75" s="255"/>
      <c r="C75" s="256"/>
      <c r="D75" s="80"/>
      <c r="E75" s="80"/>
      <c r="F75" s="80"/>
      <c r="G75" s="80"/>
      <c r="H75" s="80"/>
      <c r="I75" s="80"/>
      <c r="K75" s="74">
        <f>+D74+E74</f>
        <v>83868798.200000003</v>
      </c>
    </row>
    <row r="76" spans="1:12" x14ac:dyDescent="0.2">
      <c r="A76" s="61"/>
      <c r="B76" s="263" t="s">
        <v>290</v>
      </c>
      <c r="C76" s="257"/>
      <c r="D76" s="80"/>
      <c r="E76" s="80"/>
      <c r="F76" s="80"/>
      <c r="G76" s="80"/>
      <c r="H76" s="80"/>
      <c r="I76" s="80"/>
    </row>
    <row r="77" spans="1:12" x14ac:dyDescent="0.2">
      <c r="A77" s="61"/>
      <c r="B77" s="253" t="s">
        <v>291</v>
      </c>
      <c r="C77" s="254"/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</row>
    <row r="78" spans="1:12" x14ac:dyDescent="0.2">
      <c r="A78" s="61"/>
      <c r="B78" s="253" t="s">
        <v>292</v>
      </c>
      <c r="C78" s="254"/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</row>
    <row r="79" spans="1:12" x14ac:dyDescent="0.2">
      <c r="A79" s="61"/>
      <c r="B79" s="264" t="s">
        <v>293</v>
      </c>
      <c r="C79" s="262"/>
      <c r="D79" s="79">
        <f>+D77+D78</f>
        <v>0</v>
      </c>
      <c r="E79" s="79">
        <f t="shared" ref="E79:I79" si="21">+E77+E78</f>
        <v>0</v>
      </c>
      <c r="F79" s="79">
        <f t="shared" si="21"/>
        <v>0</v>
      </c>
      <c r="G79" s="79">
        <f t="shared" si="21"/>
        <v>0</v>
      </c>
      <c r="H79" s="79">
        <f t="shared" si="21"/>
        <v>0</v>
      </c>
      <c r="I79" s="79">
        <f t="shared" si="21"/>
        <v>0</v>
      </c>
    </row>
    <row r="80" spans="1:12" ht="13.5" thickBot="1" x14ac:dyDescent="0.25">
      <c r="A80" s="68"/>
      <c r="B80" s="258"/>
      <c r="C80" s="259"/>
      <c r="D80" s="78"/>
      <c r="E80" s="78"/>
      <c r="F80" s="78"/>
      <c r="G80" s="78"/>
      <c r="H80" s="78"/>
      <c r="I80" s="78"/>
    </row>
    <row r="82" spans="1:10" x14ac:dyDescent="0.2">
      <c r="D82" s="109"/>
      <c r="E82" s="109"/>
      <c r="F82" s="109"/>
    </row>
    <row r="83" spans="1:10" x14ac:dyDescent="0.2">
      <c r="D83" s="109"/>
      <c r="E83" s="109"/>
      <c r="F83" s="109"/>
    </row>
    <row r="84" spans="1:10" x14ac:dyDescent="0.2">
      <c r="D84" s="109"/>
      <c r="E84" s="109"/>
      <c r="F84" s="109"/>
    </row>
    <row r="87" spans="1:10" x14ac:dyDescent="0.2">
      <c r="A87" s="169" t="s">
        <v>381</v>
      </c>
      <c r="B87" s="169"/>
      <c r="C87" s="169"/>
      <c r="D87" s="169"/>
      <c r="E87" s="233" t="s">
        <v>383</v>
      </c>
      <c r="F87" s="233"/>
      <c r="G87" s="233"/>
      <c r="H87" s="233"/>
      <c r="I87" s="233"/>
    </row>
    <row r="88" spans="1:10" x14ac:dyDescent="0.2">
      <c r="A88" s="169" t="s">
        <v>372</v>
      </c>
      <c r="B88" s="169"/>
      <c r="C88" s="169"/>
      <c r="D88" s="169"/>
      <c r="E88" s="233" t="s">
        <v>376</v>
      </c>
      <c r="F88" s="233"/>
      <c r="G88" s="233"/>
      <c r="H88" s="233"/>
      <c r="I88" s="233"/>
    </row>
    <row r="92" spans="1:10" x14ac:dyDescent="0.2">
      <c r="C92" s="1" t="s">
        <v>384</v>
      </c>
      <c r="D92" s="108">
        <v>66986135</v>
      </c>
      <c r="E92" s="108">
        <v>2464422</v>
      </c>
      <c r="F92" s="108">
        <f>+D92+E92</f>
        <v>69450557</v>
      </c>
      <c r="G92" s="108">
        <v>69450557</v>
      </c>
      <c r="H92" s="108">
        <v>69450557</v>
      </c>
      <c r="I92" s="150">
        <f>+H92-D92</f>
        <v>2464422</v>
      </c>
      <c r="J92" s="74"/>
    </row>
    <row r="94" spans="1:10" x14ac:dyDescent="0.2">
      <c r="C94" s="1" t="s">
        <v>371</v>
      </c>
      <c r="D94" s="74">
        <f t="shared" ref="D94:H94" si="22">+D92-D74</f>
        <v>-7456367</v>
      </c>
      <c r="E94" s="74">
        <f>+E92-E74</f>
        <v>-6961874.1999999993</v>
      </c>
      <c r="F94" s="74">
        <f t="shared" si="22"/>
        <v>-14418241.199999988</v>
      </c>
      <c r="G94" s="74">
        <f t="shared" si="22"/>
        <v>-14418241.200000003</v>
      </c>
      <c r="H94" s="74">
        <f t="shared" si="22"/>
        <v>-14418241.200000003</v>
      </c>
      <c r="I94" s="74">
        <f>+I92-I74</f>
        <v>-6961874.1999999993</v>
      </c>
    </row>
    <row r="96" spans="1:10" x14ac:dyDescent="0.2">
      <c r="F96" s="71"/>
    </row>
  </sheetData>
  <mergeCells count="56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37:C37"/>
    <mergeCell ref="B17:C17"/>
    <mergeCell ref="A18:A19"/>
    <mergeCell ref="B18:C18"/>
    <mergeCell ref="B19:C19"/>
    <mergeCell ref="B31:C31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5"/>
  <sheetViews>
    <sheetView zoomScale="109" workbookViewId="0">
      <selection activeCell="E18" sqref="E18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10" t="s">
        <v>119</v>
      </c>
      <c r="B2" s="266"/>
      <c r="C2" s="266"/>
      <c r="D2" s="266"/>
      <c r="E2" s="266"/>
      <c r="F2" s="266"/>
      <c r="G2" s="211"/>
    </row>
    <row r="3" spans="1:15" x14ac:dyDescent="0.25">
      <c r="A3" s="173" t="s">
        <v>295</v>
      </c>
      <c r="B3" s="174"/>
      <c r="C3" s="174"/>
      <c r="D3" s="174"/>
      <c r="E3" s="174"/>
      <c r="F3" s="174"/>
      <c r="G3" s="175"/>
    </row>
    <row r="4" spans="1:15" x14ac:dyDescent="0.25">
      <c r="A4" s="173" t="s">
        <v>373</v>
      </c>
      <c r="B4" s="174"/>
      <c r="C4" s="174"/>
      <c r="D4" s="174"/>
      <c r="E4" s="174"/>
      <c r="F4" s="174"/>
      <c r="G4" s="175"/>
    </row>
    <row r="5" spans="1:15" x14ac:dyDescent="0.25">
      <c r="A5" s="173" t="s">
        <v>387</v>
      </c>
      <c r="B5" s="174"/>
      <c r="C5" s="174"/>
      <c r="D5" s="174"/>
      <c r="E5" s="174"/>
      <c r="F5" s="174"/>
      <c r="G5" s="175"/>
    </row>
    <row r="6" spans="1:15" ht="15.75" thickBot="1" x14ac:dyDescent="0.3">
      <c r="A6" s="176" t="s">
        <v>1</v>
      </c>
      <c r="B6" s="177"/>
      <c r="C6" s="177"/>
      <c r="D6" s="177"/>
      <c r="E6" s="177"/>
      <c r="F6" s="177"/>
      <c r="G6" s="178"/>
    </row>
    <row r="7" spans="1:15" ht="15.75" thickBot="1" x14ac:dyDescent="0.3">
      <c r="A7" s="179" t="s">
        <v>180</v>
      </c>
      <c r="B7" s="207" t="s">
        <v>296</v>
      </c>
      <c r="C7" s="208"/>
      <c r="D7" s="208"/>
      <c r="E7" s="208"/>
      <c r="F7" s="209"/>
      <c r="G7" s="179" t="s">
        <v>297</v>
      </c>
    </row>
    <row r="8" spans="1:15" ht="26.25" thickBot="1" x14ac:dyDescent="0.3">
      <c r="A8" s="181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81"/>
    </row>
    <row r="9" spans="1:15" x14ac:dyDescent="0.25">
      <c r="A9" s="9" t="s">
        <v>302</v>
      </c>
      <c r="B9" s="103">
        <f t="shared" ref="B9:G9" si="0">+B11+B12+B13+B14</f>
        <v>16442232</v>
      </c>
      <c r="C9" s="103">
        <f t="shared" si="0"/>
        <v>2525879.41</v>
      </c>
      <c r="D9" s="103">
        <f t="shared" si="0"/>
        <v>18968111.41</v>
      </c>
      <c r="E9" s="103">
        <f t="shared" si="0"/>
        <v>17848878</v>
      </c>
      <c r="F9" s="103">
        <f t="shared" si="0"/>
        <v>17848878</v>
      </c>
      <c r="G9" s="103">
        <f t="shared" si="0"/>
        <v>1119233.4100000006</v>
      </c>
      <c r="I9" s="141"/>
      <c r="J9" s="141" t="e">
        <f>+B9-#REF!</f>
        <v>#REF!</v>
      </c>
      <c r="K9" s="141" t="e">
        <f>+C9-#REF!</f>
        <v>#REF!</v>
      </c>
      <c r="L9" s="141" t="e">
        <f>+D9-#REF!</f>
        <v>#REF!</v>
      </c>
      <c r="M9" s="141" t="e">
        <f>+E9-#REF!</f>
        <v>#REF!</v>
      </c>
      <c r="N9" s="141" t="e">
        <f>+F9-#REF!</f>
        <v>#REF!</v>
      </c>
      <c r="O9" s="141" t="e">
        <f>+G9-#REF!</f>
        <v>#REF!</v>
      </c>
    </row>
    <row r="10" spans="1:15" x14ac:dyDescent="0.25">
      <c r="A10" s="9" t="s">
        <v>303</v>
      </c>
      <c r="B10" s="104"/>
      <c r="C10" s="104"/>
      <c r="D10" s="104"/>
      <c r="E10" s="104"/>
      <c r="F10" s="104"/>
      <c r="G10" s="104"/>
    </row>
    <row r="11" spans="1:15" x14ac:dyDescent="0.25">
      <c r="A11" s="14" t="s">
        <v>310</v>
      </c>
      <c r="B11" s="85">
        <v>4171246</v>
      </c>
      <c r="C11" s="85">
        <v>168137.23</v>
      </c>
      <c r="D11" s="85">
        <f>+B11+C11</f>
        <v>4339383.2300000004</v>
      </c>
      <c r="E11" s="85">
        <v>3651039.05</v>
      </c>
      <c r="F11" s="85">
        <v>3651039.05</v>
      </c>
      <c r="G11" s="85">
        <f>+D11-E11</f>
        <v>688344.18000000063</v>
      </c>
    </row>
    <row r="12" spans="1:15" x14ac:dyDescent="0.25">
      <c r="A12" s="14" t="s">
        <v>311</v>
      </c>
      <c r="B12" s="85">
        <v>3783237</v>
      </c>
      <c r="C12" s="85">
        <v>-103006.01</v>
      </c>
      <c r="D12" s="85">
        <f>+B12+C12</f>
        <v>3680230.99</v>
      </c>
      <c r="E12" s="85">
        <v>3545670.79</v>
      </c>
      <c r="F12" s="85">
        <v>3545670.79</v>
      </c>
      <c r="G12" s="85">
        <f t="shared" ref="G12:G14" si="1">+D12-E12</f>
        <v>134560.20000000019</v>
      </c>
    </row>
    <row r="13" spans="1:15" x14ac:dyDescent="0.25">
      <c r="A13" s="14" t="s">
        <v>312</v>
      </c>
      <c r="B13" s="85">
        <v>2282328.4300000002</v>
      </c>
      <c r="C13" s="85">
        <v>447762.92</v>
      </c>
      <c r="D13" s="85">
        <f t="shared" ref="D13:D14" si="2">+B13+C13</f>
        <v>2730091.35</v>
      </c>
      <c r="E13" s="85">
        <v>2456696.16</v>
      </c>
      <c r="F13" s="85">
        <v>2456696.16</v>
      </c>
      <c r="G13" s="85">
        <f t="shared" si="1"/>
        <v>273395.18999999994</v>
      </c>
    </row>
    <row r="14" spans="1:15" x14ac:dyDescent="0.25">
      <c r="A14" s="14" t="s">
        <v>313</v>
      </c>
      <c r="B14" s="85">
        <v>6205420.5700000003</v>
      </c>
      <c r="C14" s="85">
        <v>2012985.27</v>
      </c>
      <c r="D14" s="85">
        <f t="shared" si="2"/>
        <v>8218405.8399999999</v>
      </c>
      <c r="E14" s="85">
        <v>8195472</v>
      </c>
      <c r="F14" s="85">
        <v>8195472</v>
      </c>
      <c r="G14" s="85">
        <f t="shared" si="1"/>
        <v>22933.839999999851</v>
      </c>
    </row>
    <row r="15" spans="1:15" ht="25.5" x14ac:dyDescent="0.25">
      <c r="A15" s="96" t="s">
        <v>304</v>
      </c>
      <c r="B15" s="85"/>
      <c r="C15" s="85"/>
      <c r="D15" s="85"/>
      <c r="E15" s="85"/>
      <c r="F15" s="85"/>
      <c r="G15" s="85"/>
    </row>
    <row r="16" spans="1:15" ht="25.5" x14ac:dyDescent="0.25">
      <c r="A16" s="96" t="s">
        <v>305</v>
      </c>
      <c r="B16" s="85"/>
      <c r="C16" s="85"/>
      <c r="D16" s="85"/>
      <c r="E16" s="85"/>
      <c r="F16" s="85"/>
      <c r="G16" s="85"/>
    </row>
    <row r="17" spans="1:15" ht="25.5" x14ac:dyDescent="0.25">
      <c r="A17" s="96" t="s">
        <v>306</v>
      </c>
      <c r="B17" s="85"/>
      <c r="C17" s="85"/>
      <c r="D17" s="85"/>
      <c r="E17" s="85"/>
      <c r="F17" s="85"/>
      <c r="G17" s="85"/>
    </row>
    <row r="18" spans="1:15" ht="25.5" x14ac:dyDescent="0.25">
      <c r="A18" s="96" t="s">
        <v>307</v>
      </c>
      <c r="B18" s="85"/>
      <c r="C18" s="85"/>
      <c r="D18" s="85"/>
      <c r="E18" s="85"/>
      <c r="F18" s="85"/>
      <c r="G18" s="85"/>
    </row>
    <row r="19" spans="1:15" x14ac:dyDescent="0.25">
      <c r="A19" s="14"/>
      <c r="B19" s="85"/>
      <c r="C19" s="85"/>
      <c r="D19" s="85"/>
      <c r="E19" s="85"/>
      <c r="F19" s="85"/>
      <c r="G19" s="85"/>
    </row>
    <row r="20" spans="1:15" x14ac:dyDescent="0.25">
      <c r="A20" s="30" t="s">
        <v>308</v>
      </c>
      <c r="B20" s="104">
        <f>+B22+B23+B24+B25</f>
        <v>58000270</v>
      </c>
      <c r="C20" s="104">
        <f t="shared" ref="C20:F20" si="3">+C22+C23+C24+C25</f>
        <v>6900416.79</v>
      </c>
      <c r="D20" s="104">
        <f t="shared" si="3"/>
        <v>64900686.789999992</v>
      </c>
      <c r="E20" s="104">
        <f t="shared" si="3"/>
        <v>63403037.469999999</v>
      </c>
      <c r="F20" s="104">
        <f t="shared" si="3"/>
        <v>63403037.449999996</v>
      </c>
      <c r="G20" s="104">
        <f>+G22+G23+G24+G25</f>
        <v>1497649.3200000022</v>
      </c>
      <c r="J20" s="141" t="e">
        <f>+B20-#REF!</f>
        <v>#REF!</v>
      </c>
      <c r="K20" s="141" t="e">
        <f>+C20-#REF!</f>
        <v>#REF!</v>
      </c>
      <c r="L20" s="141" t="e">
        <f>+D20-#REF!</f>
        <v>#REF!</v>
      </c>
      <c r="M20" s="141" t="e">
        <f>+E20-#REF!</f>
        <v>#REF!</v>
      </c>
      <c r="N20" s="141" t="e">
        <f>+F20-#REF!</f>
        <v>#REF!</v>
      </c>
      <c r="O20" s="141" t="e">
        <f>+G20-#REF!</f>
        <v>#REF!</v>
      </c>
    </row>
    <row r="21" spans="1:15" x14ac:dyDescent="0.25">
      <c r="A21" s="30" t="s">
        <v>309</v>
      </c>
      <c r="B21" s="104"/>
      <c r="C21" s="104"/>
      <c r="D21" s="104"/>
      <c r="E21" s="104"/>
      <c r="F21" s="104"/>
      <c r="G21" s="104"/>
    </row>
    <row r="22" spans="1:15" x14ac:dyDescent="0.25">
      <c r="A22" s="14" t="s">
        <v>310</v>
      </c>
      <c r="B22" s="85">
        <v>18920353</v>
      </c>
      <c r="C22" s="85">
        <v>2499583.7599999998</v>
      </c>
      <c r="D22" s="85">
        <f>+B22+C22</f>
        <v>21419936.759999998</v>
      </c>
      <c r="E22" s="85">
        <v>21096166.09</v>
      </c>
      <c r="F22" s="85">
        <v>21096166.09</v>
      </c>
      <c r="G22" s="85">
        <f>D22-E22</f>
        <v>323770.66999999806</v>
      </c>
    </row>
    <row r="23" spans="1:15" x14ac:dyDescent="0.25">
      <c r="A23" s="14" t="s">
        <v>311</v>
      </c>
      <c r="B23" s="85">
        <v>16577550</v>
      </c>
      <c r="C23" s="85">
        <v>2574328.5</v>
      </c>
      <c r="D23" s="85">
        <f t="shared" ref="D23:D25" si="4">+B23+C23</f>
        <v>19151878.5</v>
      </c>
      <c r="E23" s="85">
        <v>19127072.27</v>
      </c>
      <c r="F23" s="85">
        <v>19127072.27</v>
      </c>
      <c r="G23" s="85">
        <f t="shared" ref="G23:G25" si="5">D23-E23</f>
        <v>24806.230000000447</v>
      </c>
    </row>
    <row r="24" spans="1:15" x14ac:dyDescent="0.25">
      <c r="A24" s="14" t="s">
        <v>312</v>
      </c>
      <c r="B24" s="85">
        <v>12255860</v>
      </c>
      <c r="C24" s="85">
        <v>2029055.12</v>
      </c>
      <c r="D24" s="85">
        <f t="shared" si="4"/>
        <v>14284915.120000001</v>
      </c>
      <c r="E24" s="168">
        <v>14371114.659999998</v>
      </c>
      <c r="F24" s="168">
        <v>14371114.659999998</v>
      </c>
      <c r="G24" s="85">
        <f t="shared" si="5"/>
        <v>-86199.539999997243</v>
      </c>
    </row>
    <row r="25" spans="1:15" x14ac:dyDescent="0.25">
      <c r="A25" s="14" t="s">
        <v>313</v>
      </c>
      <c r="B25" s="85">
        <v>10246507</v>
      </c>
      <c r="C25" s="85">
        <v>-202550.59</v>
      </c>
      <c r="D25" s="85">
        <f t="shared" si="4"/>
        <v>10043956.41</v>
      </c>
      <c r="E25" s="85">
        <v>8808684.4499999993</v>
      </c>
      <c r="F25" s="85">
        <v>8808684.4299999997</v>
      </c>
      <c r="G25" s="85">
        <f t="shared" si="5"/>
        <v>1235271.9600000009</v>
      </c>
    </row>
    <row r="26" spans="1:15" ht="25.5" x14ac:dyDescent="0.25">
      <c r="A26" s="96" t="s">
        <v>304</v>
      </c>
      <c r="B26" s="85"/>
      <c r="C26" s="85"/>
      <c r="D26" s="85"/>
      <c r="E26" s="85"/>
      <c r="F26" s="85"/>
      <c r="G26" s="85"/>
    </row>
    <row r="27" spans="1:15" ht="25.5" x14ac:dyDescent="0.25">
      <c r="A27" s="96" t="s">
        <v>305</v>
      </c>
      <c r="B27" s="85"/>
      <c r="C27" s="85"/>
      <c r="D27" s="85"/>
      <c r="E27" s="85"/>
      <c r="F27" s="85"/>
      <c r="G27" s="85"/>
    </row>
    <row r="28" spans="1:15" ht="25.5" x14ac:dyDescent="0.25">
      <c r="A28" s="96" t="s">
        <v>306</v>
      </c>
      <c r="B28" s="85"/>
      <c r="C28" s="85"/>
      <c r="D28" s="85"/>
      <c r="E28" s="85"/>
      <c r="F28" s="85"/>
      <c r="G28" s="85"/>
    </row>
    <row r="29" spans="1:15" ht="25.5" x14ac:dyDescent="0.25">
      <c r="A29" s="96" t="s">
        <v>307</v>
      </c>
      <c r="B29" s="85"/>
      <c r="C29" s="85"/>
      <c r="D29" s="85"/>
      <c r="E29" s="85"/>
      <c r="F29" s="85"/>
      <c r="G29" s="85"/>
    </row>
    <row r="30" spans="1:15" x14ac:dyDescent="0.25">
      <c r="A30" s="13"/>
      <c r="B30" s="85"/>
      <c r="C30" s="85"/>
      <c r="D30" s="85"/>
      <c r="E30" s="85"/>
      <c r="F30" s="85"/>
      <c r="G30" s="85"/>
    </row>
    <row r="31" spans="1:15" x14ac:dyDescent="0.25">
      <c r="A31" s="9" t="s">
        <v>300</v>
      </c>
      <c r="B31" s="84">
        <f>+B9+B20</f>
        <v>74442502</v>
      </c>
      <c r="C31" s="84">
        <f t="shared" ref="C31:F31" si="6">+C9+C20</f>
        <v>9426296.1999999993</v>
      </c>
      <c r="D31" s="84">
        <f t="shared" si="6"/>
        <v>83868798.199999988</v>
      </c>
      <c r="E31" s="84">
        <f t="shared" si="6"/>
        <v>81251915.469999999</v>
      </c>
      <c r="F31" s="152">
        <f t="shared" si="6"/>
        <v>81251915.449999988</v>
      </c>
      <c r="G31" s="84">
        <f>+G9+G20</f>
        <v>2616882.7300000028</v>
      </c>
    </row>
    <row r="32" spans="1:15" ht="15.75" thickBot="1" x14ac:dyDescent="0.3">
      <c r="A32" s="19"/>
      <c r="B32" s="95"/>
      <c r="C32" s="95"/>
      <c r="D32" s="95"/>
      <c r="E32" s="95"/>
      <c r="F32" s="95"/>
      <c r="G32" s="95"/>
    </row>
    <row r="34" spans="1:7" x14ac:dyDescent="0.25">
      <c r="A34" s="105"/>
      <c r="B34" s="106"/>
      <c r="C34" s="106"/>
      <c r="D34" s="106"/>
      <c r="E34" s="106"/>
      <c r="F34" s="106"/>
      <c r="G34" s="106"/>
    </row>
    <row r="35" spans="1:7" x14ac:dyDescent="0.25">
      <c r="A35" s="105"/>
      <c r="B35" s="105"/>
      <c r="C35" s="105"/>
      <c r="D35" s="105"/>
      <c r="E35" s="105"/>
      <c r="F35" s="105"/>
      <c r="G35" s="105"/>
    </row>
    <row r="36" spans="1:7" x14ac:dyDescent="0.25">
      <c r="A36" s="107"/>
      <c r="B36" s="108"/>
      <c r="C36" s="108"/>
      <c r="D36" s="108"/>
      <c r="E36" s="108"/>
      <c r="F36" s="108"/>
      <c r="G36" s="108"/>
    </row>
    <row r="39" spans="1:7" x14ac:dyDescent="0.25">
      <c r="A39" s="212" t="s">
        <v>381</v>
      </c>
      <c r="B39" s="212"/>
      <c r="C39" s="212"/>
      <c r="D39" s="212" t="s">
        <v>383</v>
      </c>
      <c r="E39" s="212"/>
      <c r="F39" s="212"/>
      <c r="G39" s="212"/>
    </row>
    <row r="40" spans="1:7" x14ac:dyDescent="0.25">
      <c r="A40" s="212" t="s">
        <v>372</v>
      </c>
      <c r="B40" s="212"/>
      <c r="C40" s="212"/>
      <c r="D40" s="212" t="s">
        <v>376</v>
      </c>
      <c r="E40" s="212"/>
      <c r="F40" s="212"/>
      <c r="G40" s="212"/>
    </row>
    <row r="43" spans="1:7" ht="22.5" customHeight="1" x14ac:dyDescent="0.25">
      <c r="A43" s="265" t="s">
        <v>378</v>
      </c>
      <c r="B43" s="108">
        <v>66986135</v>
      </c>
      <c r="C43" s="108">
        <v>2218893</v>
      </c>
      <c r="D43" s="108">
        <f>+B43+C43</f>
        <v>69205028</v>
      </c>
      <c r="E43" s="108">
        <v>65087171</v>
      </c>
      <c r="F43" s="108">
        <v>64790811</v>
      </c>
      <c r="G43" s="150">
        <f>+D43-E43</f>
        <v>4117857</v>
      </c>
    </row>
    <row r="44" spans="1:7" x14ac:dyDescent="0.25">
      <c r="A44" s="265"/>
    </row>
    <row r="45" spans="1:7" x14ac:dyDescent="0.25">
      <c r="B45" s="141">
        <f>+B43-B31</f>
        <v>-7456367</v>
      </c>
      <c r="C45" s="141">
        <f t="shared" ref="C45:G45" si="7">+C43-C31</f>
        <v>-7207403.1999999993</v>
      </c>
      <c r="D45" s="141">
        <f t="shared" si="7"/>
        <v>-14663770.199999988</v>
      </c>
      <c r="E45" s="141">
        <f t="shared" si="7"/>
        <v>-16164744.469999999</v>
      </c>
      <c r="F45" s="141">
        <f t="shared" si="7"/>
        <v>-16461104.449999988</v>
      </c>
      <c r="G45" s="141">
        <f t="shared" si="7"/>
        <v>1500974.2699999972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98"/>
  <sheetViews>
    <sheetView view="pageBreakPreview" topLeftCell="A61" zoomScaleNormal="100" zoomScaleSheetLayoutView="100" workbookViewId="0">
      <selection activeCell="D33" sqref="D33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94" customWidth="1"/>
  </cols>
  <sheetData>
    <row r="1" spans="1:8" ht="15.75" thickBot="1" x14ac:dyDescent="0.3"/>
    <row r="2" spans="1:8" x14ac:dyDescent="0.25">
      <c r="A2" s="170" t="s">
        <v>119</v>
      </c>
      <c r="B2" s="171"/>
      <c r="C2" s="171"/>
      <c r="D2" s="171"/>
      <c r="E2" s="171"/>
      <c r="F2" s="171"/>
      <c r="G2" s="171"/>
      <c r="H2" s="273"/>
    </row>
    <row r="3" spans="1:8" x14ac:dyDescent="0.25">
      <c r="A3" s="189" t="s">
        <v>295</v>
      </c>
      <c r="B3" s="215"/>
      <c r="C3" s="215"/>
      <c r="D3" s="215"/>
      <c r="E3" s="215"/>
      <c r="F3" s="215"/>
      <c r="G3" s="215"/>
      <c r="H3" s="274"/>
    </row>
    <row r="4" spans="1:8" x14ac:dyDescent="0.25">
      <c r="A4" s="189" t="s">
        <v>374</v>
      </c>
      <c r="B4" s="215"/>
      <c r="C4" s="215"/>
      <c r="D4" s="215"/>
      <c r="E4" s="215"/>
      <c r="F4" s="215"/>
      <c r="G4" s="215"/>
      <c r="H4" s="274"/>
    </row>
    <row r="5" spans="1:8" x14ac:dyDescent="0.25">
      <c r="A5" s="189" t="s">
        <v>387</v>
      </c>
      <c r="B5" s="215"/>
      <c r="C5" s="215"/>
      <c r="D5" s="215"/>
      <c r="E5" s="215"/>
      <c r="F5" s="215"/>
      <c r="G5" s="215"/>
      <c r="H5" s="274"/>
    </row>
    <row r="6" spans="1:8" ht="15.75" thickBot="1" x14ac:dyDescent="0.3">
      <c r="A6" s="191" t="s">
        <v>1</v>
      </c>
      <c r="B6" s="216"/>
      <c r="C6" s="216"/>
      <c r="D6" s="216"/>
      <c r="E6" s="216"/>
      <c r="F6" s="216"/>
      <c r="G6" s="216"/>
      <c r="H6" s="275"/>
    </row>
    <row r="7" spans="1:8" ht="15.75" thickBot="1" x14ac:dyDescent="0.3">
      <c r="A7" s="170" t="s">
        <v>180</v>
      </c>
      <c r="B7" s="172"/>
      <c r="C7" s="268" t="s">
        <v>296</v>
      </c>
      <c r="D7" s="269"/>
      <c r="E7" s="269"/>
      <c r="F7" s="269"/>
      <c r="G7" s="270"/>
      <c r="H7" s="242" t="s">
        <v>297</v>
      </c>
    </row>
    <row r="8" spans="1:8" ht="26.25" thickBot="1" x14ac:dyDescent="0.3">
      <c r="A8" s="191"/>
      <c r="B8" s="192"/>
      <c r="C8" s="101" t="s">
        <v>182</v>
      </c>
      <c r="D8" s="101" t="s">
        <v>298</v>
      </c>
      <c r="E8" s="101" t="s">
        <v>299</v>
      </c>
      <c r="F8" s="101" t="s">
        <v>183</v>
      </c>
      <c r="G8" s="101" t="s">
        <v>200</v>
      </c>
      <c r="H8" s="243"/>
    </row>
    <row r="9" spans="1:8" x14ac:dyDescent="0.25">
      <c r="A9" s="202"/>
      <c r="B9" s="271"/>
      <c r="C9" s="85"/>
      <c r="D9" s="85"/>
      <c r="E9" s="85"/>
      <c r="F9" s="85"/>
      <c r="G9" s="85"/>
      <c r="H9" s="85"/>
    </row>
    <row r="10" spans="1:8" ht="16.5" customHeight="1" x14ac:dyDescent="0.25">
      <c r="A10" s="260" t="s">
        <v>314</v>
      </c>
      <c r="B10" s="262"/>
      <c r="C10" s="84">
        <f>+C11+C21+C30+C41</f>
        <v>16442232</v>
      </c>
      <c r="D10" s="84">
        <f t="shared" ref="D10:H10" si="0">+D11+D21+D30+D41</f>
        <v>3337609.36</v>
      </c>
      <c r="E10" s="84">
        <f t="shared" si="0"/>
        <v>19779841.359999999</v>
      </c>
      <c r="F10" s="84">
        <f t="shared" si="0"/>
        <v>18197512.129999999</v>
      </c>
      <c r="G10" s="84">
        <f t="shared" si="0"/>
        <v>18197512.129999999</v>
      </c>
      <c r="H10" s="84">
        <f t="shared" si="0"/>
        <v>1582329.2300000004</v>
      </c>
    </row>
    <row r="11" spans="1:8" x14ac:dyDescent="0.25">
      <c r="A11" s="247" t="s">
        <v>363</v>
      </c>
      <c r="B11" s="249"/>
      <c r="C11" s="79">
        <f>SUM(C12:C19)</f>
        <v>0</v>
      </c>
      <c r="D11" s="79">
        <f t="shared" ref="D11:H11" si="1">SUM(D12:D19)</f>
        <v>0</v>
      </c>
      <c r="E11" s="79">
        <f t="shared" si="1"/>
        <v>0</v>
      </c>
      <c r="F11" s="79">
        <f t="shared" si="1"/>
        <v>0</v>
      </c>
      <c r="G11" s="79">
        <f t="shared" si="1"/>
        <v>0</v>
      </c>
      <c r="H11" s="79">
        <f t="shared" si="1"/>
        <v>0</v>
      </c>
    </row>
    <row r="12" spans="1:8" x14ac:dyDescent="0.25">
      <c r="A12" s="61"/>
      <c r="B12" s="67" t="s">
        <v>315</v>
      </c>
      <c r="C12" s="80">
        <v>0</v>
      </c>
      <c r="D12" s="80">
        <v>0</v>
      </c>
      <c r="E12" s="80">
        <f t="shared" ref="E12:E19" si="2">+C12+D12</f>
        <v>0</v>
      </c>
      <c r="F12" s="80">
        <v>0</v>
      </c>
      <c r="G12" s="80">
        <v>0</v>
      </c>
      <c r="H12" s="80">
        <f t="shared" ref="H12:H19" si="3">+E12-F12</f>
        <v>0</v>
      </c>
    </row>
    <row r="13" spans="1:8" x14ac:dyDescent="0.25">
      <c r="A13" s="61"/>
      <c r="B13" s="67" t="s">
        <v>316</v>
      </c>
      <c r="C13" s="80">
        <v>0</v>
      </c>
      <c r="D13" s="80">
        <v>0</v>
      </c>
      <c r="E13" s="80">
        <f t="shared" si="2"/>
        <v>0</v>
      </c>
      <c r="F13" s="80">
        <v>0</v>
      </c>
      <c r="G13" s="80">
        <v>0</v>
      </c>
      <c r="H13" s="80">
        <f t="shared" si="3"/>
        <v>0</v>
      </c>
    </row>
    <row r="14" spans="1:8" x14ac:dyDescent="0.25">
      <c r="A14" s="61"/>
      <c r="B14" s="67" t="s">
        <v>317</v>
      </c>
      <c r="C14" s="80">
        <v>0</v>
      </c>
      <c r="D14" s="80">
        <v>0</v>
      </c>
      <c r="E14" s="80">
        <f t="shared" si="2"/>
        <v>0</v>
      </c>
      <c r="F14" s="80">
        <v>0</v>
      </c>
      <c r="G14" s="80">
        <v>0</v>
      </c>
      <c r="H14" s="80">
        <f t="shared" si="3"/>
        <v>0</v>
      </c>
    </row>
    <row r="15" spans="1:8" x14ac:dyDescent="0.25">
      <c r="A15" s="61"/>
      <c r="B15" s="67" t="s">
        <v>318</v>
      </c>
      <c r="C15" s="80">
        <v>0</v>
      </c>
      <c r="D15" s="80">
        <v>0</v>
      </c>
      <c r="E15" s="80">
        <f t="shared" si="2"/>
        <v>0</v>
      </c>
      <c r="F15" s="80">
        <v>0</v>
      </c>
      <c r="G15" s="80">
        <v>0</v>
      </c>
      <c r="H15" s="80">
        <f t="shared" si="3"/>
        <v>0</v>
      </c>
    </row>
    <row r="16" spans="1:8" x14ac:dyDescent="0.25">
      <c r="A16" s="61"/>
      <c r="B16" s="67" t="s">
        <v>319</v>
      </c>
      <c r="C16" s="80">
        <v>0</v>
      </c>
      <c r="D16" s="80">
        <v>0</v>
      </c>
      <c r="E16" s="80">
        <f t="shared" si="2"/>
        <v>0</v>
      </c>
      <c r="F16" s="80">
        <v>0</v>
      </c>
      <c r="G16" s="80">
        <v>0</v>
      </c>
      <c r="H16" s="80">
        <f t="shared" si="3"/>
        <v>0</v>
      </c>
    </row>
    <row r="17" spans="1:8" x14ac:dyDescent="0.25">
      <c r="A17" s="61"/>
      <c r="B17" s="67" t="s">
        <v>320</v>
      </c>
      <c r="C17" s="80">
        <v>0</v>
      </c>
      <c r="D17" s="80">
        <v>0</v>
      </c>
      <c r="E17" s="80">
        <f t="shared" si="2"/>
        <v>0</v>
      </c>
      <c r="F17" s="80">
        <v>0</v>
      </c>
      <c r="G17" s="80">
        <v>0</v>
      </c>
      <c r="H17" s="80">
        <f t="shared" si="3"/>
        <v>0</v>
      </c>
    </row>
    <row r="18" spans="1:8" x14ac:dyDescent="0.25">
      <c r="A18" s="61"/>
      <c r="B18" s="67" t="s">
        <v>321</v>
      </c>
      <c r="C18" s="80">
        <v>0</v>
      </c>
      <c r="D18" s="80">
        <v>0</v>
      </c>
      <c r="E18" s="80">
        <f t="shared" si="2"/>
        <v>0</v>
      </c>
      <c r="F18" s="80">
        <v>0</v>
      </c>
      <c r="G18" s="80">
        <v>0</v>
      </c>
      <c r="H18" s="80">
        <f t="shared" si="3"/>
        <v>0</v>
      </c>
    </row>
    <row r="19" spans="1:8" x14ac:dyDescent="0.25">
      <c r="A19" s="61"/>
      <c r="B19" s="67" t="s">
        <v>322</v>
      </c>
      <c r="C19" s="80">
        <v>0</v>
      </c>
      <c r="D19" s="80">
        <v>0</v>
      </c>
      <c r="E19" s="80">
        <f t="shared" si="2"/>
        <v>0</v>
      </c>
      <c r="F19" s="80">
        <v>0</v>
      </c>
      <c r="G19" s="80">
        <v>0</v>
      </c>
      <c r="H19" s="80">
        <f t="shared" si="3"/>
        <v>0</v>
      </c>
    </row>
    <row r="20" spans="1:8" x14ac:dyDescent="0.25">
      <c r="A20" s="97"/>
      <c r="B20" s="98"/>
      <c r="C20" s="79"/>
      <c r="D20" s="79"/>
      <c r="E20" s="79"/>
      <c r="F20" s="79"/>
      <c r="G20" s="79"/>
      <c r="H20" s="79"/>
    </row>
    <row r="21" spans="1:8" x14ac:dyDescent="0.25">
      <c r="A21" s="247" t="s">
        <v>364</v>
      </c>
      <c r="B21" s="249"/>
      <c r="C21" s="79">
        <f>SUM(C22:C28)</f>
        <v>16442232</v>
      </c>
      <c r="D21" s="79">
        <f t="shared" ref="D21:H21" si="4">SUM(D22:D28)</f>
        <v>3337609.36</v>
      </c>
      <c r="E21" s="79">
        <f t="shared" si="4"/>
        <v>19779841.359999999</v>
      </c>
      <c r="F21" s="79">
        <f t="shared" si="4"/>
        <v>18197512.129999999</v>
      </c>
      <c r="G21" s="79">
        <f t="shared" si="4"/>
        <v>18197512.129999999</v>
      </c>
      <c r="H21" s="79">
        <f t="shared" si="4"/>
        <v>1582329.2300000004</v>
      </c>
    </row>
    <row r="22" spans="1:8" x14ac:dyDescent="0.25">
      <c r="A22" s="61"/>
      <c r="B22" s="67" t="s">
        <v>323</v>
      </c>
      <c r="C22" s="80">
        <v>0</v>
      </c>
      <c r="D22" s="80">
        <v>0</v>
      </c>
      <c r="E22" s="80">
        <f>+C22+D22</f>
        <v>0</v>
      </c>
      <c r="F22" s="80">
        <v>0</v>
      </c>
      <c r="G22" s="80">
        <v>0</v>
      </c>
      <c r="H22" s="80">
        <f t="shared" ref="H22:H28" si="5">+E22-F22</f>
        <v>0</v>
      </c>
    </row>
    <row r="23" spans="1:8" x14ac:dyDescent="0.25">
      <c r="A23" s="61"/>
      <c r="B23" s="67" t="s">
        <v>324</v>
      </c>
      <c r="C23" s="80">
        <v>0</v>
      </c>
      <c r="D23" s="80">
        <v>0</v>
      </c>
      <c r="E23" s="80">
        <f t="shared" ref="E23:E28" si="6">+C23+D23</f>
        <v>0</v>
      </c>
      <c r="F23" s="80">
        <v>0</v>
      </c>
      <c r="G23" s="80">
        <v>0</v>
      </c>
      <c r="H23" s="80">
        <f t="shared" si="5"/>
        <v>0</v>
      </c>
    </row>
    <row r="24" spans="1:8" x14ac:dyDescent="0.25">
      <c r="A24" s="61"/>
      <c r="B24" s="67" t="s">
        <v>325</v>
      </c>
      <c r="C24" s="80">
        <v>0</v>
      </c>
      <c r="D24" s="80">
        <v>0</v>
      </c>
      <c r="E24" s="80">
        <f t="shared" si="6"/>
        <v>0</v>
      </c>
      <c r="F24" s="80">
        <v>0</v>
      </c>
      <c r="G24" s="80">
        <v>0</v>
      </c>
      <c r="H24" s="80">
        <f t="shared" si="5"/>
        <v>0</v>
      </c>
    </row>
    <row r="25" spans="1:8" x14ac:dyDescent="0.25">
      <c r="A25" s="61"/>
      <c r="B25" s="67" t="s">
        <v>326</v>
      </c>
      <c r="C25" s="80">
        <v>0</v>
      </c>
      <c r="D25" s="80">
        <v>0</v>
      </c>
      <c r="E25" s="80">
        <f t="shared" si="6"/>
        <v>0</v>
      </c>
      <c r="F25" s="80">
        <v>0</v>
      </c>
      <c r="G25" s="80">
        <v>0</v>
      </c>
      <c r="H25" s="80">
        <f t="shared" si="5"/>
        <v>0</v>
      </c>
    </row>
    <row r="26" spans="1:8" x14ac:dyDescent="0.25">
      <c r="A26" s="61"/>
      <c r="B26" s="67" t="s">
        <v>327</v>
      </c>
      <c r="C26" s="80">
        <v>16442232</v>
      </c>
      <c r="D26" s="80">
        <v>3337609.36</v>
      </c>
      <c r="E26" s="80">
        <f>SUM(C26:D26)</f>
        <v>19779841.359999999</v>
      </c>
      <c r="F26" s="80">
        <v>18197512.129999999</v>
      </c>
      <c r="G26" s="80">
        <v>18197512.129999999</v>
      </c>
      <c r="H26" s="80">
        <f t="shared" si="5"/>
        <v>1582329.2300000004</v>
      </c>
    </row>
    <row r="27" spans="1:8" x14ac:dyDescent="0.25">
      <c r="A27" s="61"/>
      <c r="B27" s="67" t="s">
        <v>328</v>
      </c>
      <c r="C27" s="80">
        <v>0</v>
      </c>
      <c r="D27" s="80">
        <v>0</v>
      </c>
      <c r="E27" s="80">
        <f t="shared" si="6"/>
        <v>0</v>
      </c>
      <c r="F27" s="80">
        <v>0</v>
      </c>
      <c r="G27" s="80">
        <v>0</v>
      </c>
      <c r="H27" s="80">
        <f t="shared" si="5"/>
        <v>0</v>
      </c>
    </row>
    <row r="28" spans="1:8" x14ac:dyDescent="0.25">
      <c r="A28" s="61"/>
      <c r="B28" s="67" t="s">
        <v>329</v>
      </c>
      <c r="C28" s="80">
        <v>0</v>
      </c>
      <c r="D28" s="80">
        <v>0</v>
      </c>
      <c r="E28" s="80">
        <f t="shared" si="6"/>
        <v>0</v>
      </c>
      <c r="F28" s="80">
        <v>0</v>
      </c>
      <c r="G28" s="80">
        <v>0</v>
      </c>
      <c r="H28" s="80">
        <f t="shared" si="5"/>
        <v>0</v>
      </c>
    </row>
    <row r="29" spans="1:8" x14ac:dyDescent="0.25">
      <c r="A29" s="97"/>
      <c r="B29" s="98"/>
      <c r="C29" s="79"/>
      <c r="D29" s="79"/>
      <c r="E29" s="79"/>
      <c r="F29" s="79"/>
      <c r="G29" s="79"/>
      <c r="H29" s="79"/>
    </row>
    <row r="30" spans="1:8" x14ac:dyDescent="0.25">
      <c r="A30" s="247" t="s">
        <v>365</v>
      </c>
      <c r="B30" s="249"/>
      <c r="C30" s="79">
        <f>SUM(C31:C39)</f>
        <v>0</v>
      </c>
      <c r="D30" s="79">
        <f t="shared" ref="D30:H30" si="7">SUM(D31:D39)</f>
        <v>0</v>
      </c>
      <c r="E30" s="79">
        <f t="shared" si="7"/>
        <v>0</v>
      </c>
      <c r="F30" s="79">
        <f t="shared" si="7"/>
        <v>0</v>
      </c>
      <c r="G30" s="79">
        <f t="shared" si="7"/>
        <v>0</v>
      </c>
      <c r="H30" s="79">
        <f t="shared" si="7"/>
        <v>0</v>
      </c>
    </row>
    <row r="31" spans="1:8" x14ac:dyDescent="0.25">
      <c r="A31" s="61"/>
      <c r="B31" s="67" t="s">
        <v>330</v>
      </c>
      <c r="C31" s="80">
        <v>0</v>
      </c>
      <c r="D31" s="80">
        <v>0</v>
      </c>
      <c r="E31" s="80">
        <f t="shared" ref="E31:E39" si="8">+C31+D31</f>
        <v>0</v>
      </c>
      <c r="F31" s="80">
        <v>0</v>
      </c>
      <c r="G31" s="80">
        <v>0</v>
      </c>
      <c r="H31" s="80">
        <f t="shared" ref="H31:H39" si="9">+E31-F31</f>
        <v>0</v>
      </c>
    </row>
    <row r="32" spans="1:8" x14ac:dyDescent="0.25">
      <c r="A32" s="61"/>
      <c r="B32" s="67" t="s">
        <v>331</v>
      </c>
      <c r="C32" s="80">
        <v>0</v>
      </c>
      <c r="D32" s="80">
        <v>0</v>
      </c>
      <c r="E32" s="80">
        <f t="shared" si="8"/>
        <v>0</v>
      </c>
      <c r="F32" s="80">
        <v>0</v>
      </c>
      <c r="G32" s="80">
        <v>0</v>
      </c>
      <c r="H32" s="80">
        <f t="shared" si="9"/>
        <v>0</v>
      </c>
    </row>
    <row r="33" spans="1:8" x14ac:dyDescent="0.25">
      <c r="A33" s="61"/>
      <c r="B33" s="67" t="s">
        <v>332</v>
      </c>
      <c r="C33" s="80">
        <v>0</v>
      </c>
      <c r="D33" s="80">
        <v>0</v>
      </c>
      <c r="E33" s="80">
        <f t="shared" si="8"/>
        <v>0</v>
      </c>
      <c r="F33" s="80">
        <v>0</v>
      </c>
      <c r="G33" s="80">
        <v>0</v>
      </c>
      <c r="H33" s="80">
        <f t="shared" si="9"/>
        <v>0</v>
      </c>
    </row>
    <row r="34" spans="1:8" x14ac:dyDescent="0.25">
      <c r="A34" s="61"/>
      <c r="B34" s="67" t="s">
        <v>333</v>
      </c>
      <c r="C34" s="80">
        <v>0</v>
      </c>
      <c r="D34" s="80">
        <v>0</v>
      </c>
      <c r="E34" s="80">
        <f t="shared" si="8"/>
        <v>0</v>
      </c>
      <c r="F34" s="80">
        <v>0</v>
      </c>
      <c r="G34" s="80">
        <v>0</v>
      </c>
      <c r="H34" s="80">
        <f t="shared" si="9"/>
        <v>0</v>
      </c>
    </row>
    <row r="35" spans="1:8" x14ac:dyDescent="0.25">
      <c r="A35" s="61"/>
      <c r="B35" s="67" t="s">
        <v>334</v>
      </c>
      <c r="C35" s="80">
        <v>0</v>
      </c>
      <c r="D35" s="80">
        <v>0</v>
      </c>
      <c r="E35" s="80">
        <f t="shared" si="8"/>
        <v>0</v>
      </c>
      <c r="F35" s="80">
        <v>0</v>
      </c>
      <c r="G35" s="80">
        <v>0</v>
      </c>
      <c r="H35" s="80">
        <f t="shared" si="9"/>
        <v>0</v>
      </c>
    </row>
    <row r="36" spans="1:8" x14ac:dyDescent="0.25">
      <c r="A36" s="61"/>
      <c r="B36" s="67" t="s">
        <v>335</v>
      </c>
      <c r="C36" s="80">
        <v>0</v>
      </c>
      <c r="D36" s="80">
        <v>0</v>
      </c>
      <c r="E36" s="80">
        <f t="shared" si="8"/>
        <v>0</v>
      </c>
      <c r="F36" s="80">
        <v>0</v>
      </c>
      <c r="G36" s="80">
        <v>0</v>
      </c>
      <c r="H36" s="80">
        <f t="shared" si="9"/>
        <v>0</v>
      </c>
    </row>
    <row r="37" spans="1:8" x14ac:dyDescent="0.25">
      <c r="A37" s="61"/>
      <c r="B37" s="67" t="s">
        <v>336</v>
      </c>
      <c r="C37" s="80">
        <v>0</v>
      </c>
      <c r="D37" s="80">
        <v>0</v>
      </c>
      <c r="E37" s="80">
        <f t="shared" si="8"/>
        <v>0</v>
      </c>
      <c r="F37" s="80">
        <v>0</v>
      </c>
      <c r="G37" s="80">
        <v>0</v>
      </c>
      <c r="H37" s="80">
        <f t="shared" si="9"/>
        <v>0</v>
      </c>
    </row>
    <row r="38" spans="1:8" x14ac:dyDescent="0.25">
      <c r="A38" s="61"/>
      <c r="B38" s="67" t="s">
        <v>337</v>
      </c>
      <c r="C38" s="80">
        <v>0</v>
      </c>
      <c r="D38" s="80">
        <v>0</v>
      </c>
      <c r="E38" s="80">
        <f t="shared" si="8"/>
        <v>0</v>
      </c>
      <c r="F38" s="80">
        <v>0</v>
      </c>
      <c r="G38" s="80">
        <v>0</v>
      </c>
      <c r="H38" s="80">
        <f t="shared" si="9"/>
        <v>0</v>
      </c>
    </row>
    <row r="39" spans="1:8" x14ac:dyDescent="0.25">
      <c r="A39" s="61"/>
      <c r="B39" s="67" t="s">
        <v>338</v>
      </c>
      <c r="C39" s="80">
        <v>0</v>
      </c>
      <c r="D39" s="80">
        <v>0</v>
      </c>
      <c r="E39" s="80">
        <f t="shared" si="8"/>
        <v>0</v>
      </c>
      <c r="F39" s="80">
        <v>0</v>
      </c>
      <c r="G39" s="80">
        <v>0</v>
      </c>
      <c r="H39" s="80">
        <f t="shared" si="9"/>
        <v>0</v>
      </c>
    </row>
    <row r="40" spans="1:8" x14ac:dyDescent="0.25">
      <c r="A40" s="97"/>
      <c r="B40" s="98"/>
      <c r="C40" s="79"/>
      <c r="D40" s="79"/>
      <c r="E40" s="79"/>
      <c r="F40" s="79"/>
      <c r="G40" s="79"/>
      <c r="H40" s="79"/>
    </row>
    <row r="41" spans="1:8" ht="29.25" customHeight="1" x14ac:dyDescent="0.25">
      <c r="A41" s="260" t="s">
        <v>366</v>
      </c>
      <c r="B41" s="272"/>
      <c r="C41" s="79">
        <f>SUM(C42:C45)</f>
        <v>0</v>
      </c>
      <c r="D41" s="79">
        <f t="shared" ref="D41:H41" si="10">SUM(D42:D45)</f>
        <v>0</v>
      </c>
      <c r="E41" s="79">
        <f t="shared" si="10"/>
        <v>0</v>
      </c>
      <c r="F41" s="79">
        <f t="shared" si="10"/>
        <v>0</v>
      </c>
      <c r="G41" s="79">
        <f t="shared" si="10"/>
        <v>0</v>
      </c>
      <c r="H41" s="79">
        <f t="shared" si="10"/>
        <v>0</v>
      </c>
    </row>
    <row r="42" spans="1:8" ht="25.5" x14ac:dyDescent="0.25">
      <c r="A42" s="61"/>
      <c r="B42" s="137" t="s">
        <v>339</v>
      </c>
      <c r="C42" s="80">
        <v>0</v>
      </c>
      <c r="D42" s="80">
        <v>0</v>
      </c>
      <c r="E42" s="80">
        <f t="shared" ref="E42:E45" si="11">+C42+D42</f>
        <v>0</v>
      </c>
      <c r="F42" s="80">
        <v>0</v>
      </c>
      <c r="G42" s="80">
        <v>0</v>
      </c>
      <c r="H42" s="80">
        <f t="shared" ref="H42:H44" si="12">+E42-F42</f>
        <v>0</v>
      </c>
    </row>
    <row r="43" spans="1:8" ht="25.5" x14ac:dyDescent="0.25">
      <c r="A43" s="61"/>
      <c r="B43" s="137" t="s">
        <v>340</v>
      </c>
      <c r="C43" s="80">
        <v>0</v>
      </c>
      <c r="D43" s="80">
        <v>0</v>
      </c>
      <c r="E43" s="80">
        <f t="shared" si="11"/>
        <v>0</v>
      </c>
      <c r="F43" s="80">
        <v>0</v>
      </c>
      <c r="G43" s="80">
        <v>0</v>
      </c>
      <c r="H43" s="80">
        <f t="shared" si="12"/>
        <v>0</v>
      </c>
    </row>
    <row r="44" spans="1:8" x14ac:dyDescent="0.25">
      <c r="A44" s="61"/>
      <c r="B44" s="67" t="s">
        <v>341</v>
      </c>
      <c r="C44" s="80">
        <v>0</v>
      </c>
      <c r="D44" s="80">
        <v>0</v>
      </c>
      <c r="E44" s="80">
        <f t="shared" si="11"/>
        <v>0</v>
      </c>
      <c r="F44" s="80">
        <v>0</v>
      </c>
      <c r="G44" s="80">
        <v>0</v>
      </c>
      <c r="H44" s="80">
        <f t="shared" si="12"/>
        <v>0</v>
      </c>
    </row>
    <row r="45" spans="1:8" x14ac:dyDescent="0.25">
      <c r="A45" s="61"/>
      <c r="B45" s="67" t="s">
        <v>342</v>
      </c>
      <c r="C45" s="80">
        <v>0</v>
      </c>
      <c r="D45" s="80">
        <v>0</v>
      </c>
      <c r="E45" s="80">
        <f t="shared" si="11"/>
        <v>0</v>
      </c>
      <c r="F45" s="80">
        <v>0</v>
      </c>
      <c r="G45" s="80">
        <v>0</v>
      </c>
      <c r="H45" s="80">
        <f>+E45-F45</f>
        <v>0</v>
      </c>
    </row>
    <row r="46" spans="1:8" x14ac:dyDescent="0.25">
      <c r="A46" s="97"/>
      <c r="B46" s="98"/>
      <c r="C46" s="79"/>
      <c r="D46" s="79"/>
      <c r="E46" s="79"/>
      <c r="F46" s="79"/>
      <c r="G46" s="79"/>
      <c r="H46" s="79"/>
    </row>
    <row r="47" spans="1:8" x14ac:dyDescent="0.25">
      <c r="A47" s="247" t="s">
        <v>343</v>
      </c>
      <c r="B47" s="249"/>
      <c r="C47" s="79">
        <f>+C48+C58+C67+C78</f>
        <v>58000270</v>
      </c>
      <c r="D47" s="79">
        <f t="shared" ref="D47:H47" si="13">+D48+D58+D67+D78</f>
        <v>7425623.3700000001</v>
      </c>
      <c r="E47" s="79">
        <f t="shared" si="13"/>
        <v>65425893.369999997</v>
      </c>
      <c r="F47" s="79">
        <f t="shared" si="13"/>
        <v>63403037.469999999</v>
      </c>
      <c r="G47" s="79">
        <f t="shared" si="13"/>
        <v>63403037.450000003</v>
      </c>
      <c r="H47" s="79">
        <f t="shared" si="13"/>
        <v>2022855.8999999985</v>
      </c>
    </row>
    <row r="48" spans="1:8" x14ac:dyDescent="0.25">
      <c r="A48" s="247" t="s">
        <v>363</v>
      </c>
      <c r="B48" s="249"/>
      <c r="C48" s="79">
        <f>SUM(C49:C56)</f>
        <v>0</v>
      </c>
      <c r="D48" s="79">
        <f t="shared" ref="D48:H48" si="14">SUM(D49:D56)</f>
        <v>0</v>
      </c>
      <c r="E48" s="79">
        <f t="shared" si="14"/>
        <v>0</v>
      </c>
      <c r="F48" s="79">
        <f t="shared" si="14"/>
        <v>0</v>
      </c>
      <c r="G48" s="79">
        <f t="shared" si="14"/>
        <v>0</v>
      </c>
      <c r="H48" s="79">
        <f t="shared" si="14"/>
        <v>0</v>
      </c>
    </row>
    <row r="49" spans="1:8" x14ac:dyDescent="0.25">
      <c r="A49" s="61"/>
      <c r="B49" s="67" t="s">
        <v>315</v>
      </c>
      <c r="C49" s="80">
        <v>0</v>
      </c>
      <c r="D49" s="80">
        <v>0</v>
      </c>
      <c r="E49" s="80">
        <f>+C49+D49</f>
        <v>0</v>
      </c>
      <c r="F49" s="80">
        <v>0</v>
      </c>
      <c r="G49" s="80">
        <v>0</v>
      </c>
      <c r="H49" s="80">
        <f>+E49-F49</f>
        <v>0</v>
      </c>
    </row>
    <row r="50" spans="1:8" x14ac:dyDescent="0.25">
      <c r="A50" s="61"/>
      <c r="B50" s="67" t="s">
        <v>316</v>
      </c>
      <c r="C50" s="80">
        <v>0</v>
      </c>
      <c r="D50" s="80">
        <v>0</v>
      </c>
      <c r="E50" s="80">
        <f t="shared" ref="E50:E56" si="15">+C50+D50</f>
        <v>0</v>
      </c>
      <c r="F50" s="80">
        <v>0</v>
      </c>
      <c r="G50" s="80">
        <v>0</v>
      </c>
      <c r="H50" s="80">
        <f t="shared" ref="H50:H56" si="16">+E50-F50</f>
        <v>0</v>
      </c>
    </row>
    <row r="51" spans="1:8" x14ac:dyDescent="0.25">
      <c r="A51" s="61"/>
      <c r="B51" s="67" t="s">
        <v>317</v>
      </c>
      <c r="C51" s="80">
        <v>0</v>
      </c>
      <c r="D51" s="80">
        <v>0</v>
      </c>
      <c r="E51" s="80">
        <f t="shared" si="15"/>
        <v>0</v>
      </c>
      <c r="F51" s="80">
        <v>0</v>
      </c>
      <c r="G51" s="80">
        <v>0</v>
      </c>
      <c r="H51" s="80">
        <f t="shared" si="16"/>
        <v>0</v>
      </c>
    </row>
    <row r="52" spans="1:8" x14ac:dyDescent="0.25">
      <c r="A52" s="125"/>
      <c r="B52" s="126" t="s">
        <v>318</v>
      </c>
      <c r="C52" s="80">
        <v>0</v>
      </c>
      <c r="D52" s="80">
        <v>0</v>
      </c>
      <c r="E52" s="80">
        <f t="shared" si="15"/>
        <v>0</v>
      </c>
      <c r="F52" s="80">
        <v>0</v>
      </c>
      <c r="G52" s="80">
        <v>0</v>
      </c>
      <c r="H52" s="80">
        <f t="shared" si="16"/>
        <v>0</v>
      </c>
    </row>
    <row r="53" spans="1:8" x14ac:dyDescent="0.25">
      <c r="A53" s="61"/>
      <c r="B53" s="67" t="s">
        <v>319</v>
      </c>
      <c r="C53" s="80">
        <v>0</v>
      </c>
      <c r="D53" s="80">
        <v>0</v>
      </c>
      <c r="E53" s="80">
        <f t="shared" si="15"/>
        <v>0</v>
      </c>
      <c r="F53" s="80">
        <v>0</v>
      </c>
      <c r="G53" s="80">
        <v>0</v>
      </c>
      <c r="H53" s="80">
        <f t="shared" si="16"/>
        <v>0</v>
      </c>
    </row>
    <row r="54" spans="1:8" x14ac:dyDescent="0.25">
      <c r="A54" s="61"/>
      <c r="B54" s="67" t="s">
        <v>320</v>
      </c>
      <c r="C54" s="80">
        <v>0</v>
      </c>
      <c r="D54" s="80">
        <v>0</v>
      </c>
      <c r="E54" s="80">
        <f t="shared" si="15"/>
        <v>0</v>
      </c>
      <c r="F54" s="80">
        <v>0</v>
      </c>
      <c r="G54" s="80">
        <v>0</v>
      </c>
      <c r="H54" s="80">
        <f t="shared" si="16"/>
        <v>0</v>
      </c>
    </row>
    <row r="55" spans="1:8" x14ac:dyDescent="0.25">
      <c r="A55" s="61"/>
      <c r="B55" s="67" t="s">
        <v>321</v>
      </c>
      <c r="C55" s="80">
        <v>0</v>
      </c>
      <c r="D55" s="80">
        <v>0</v>
      </c>
      <c r="E55" s="80">
        <f t="shared" si="15"/>
        <v>0</v>
      </c>
      <c r="F55" s="80">
        <v>0</v>
      </c>
      <c r="G55" s="80">
        <v>0</v>
      </c>
      <c r="H55" s="80">
        <f t="shared" si="16"/>
        <v>0</v>
      </c>
    </row>
    <row r="56" spans="1:8" x14ac:dyDescent="0.25">
      <c r="A56" s="61"/>
      <c r="B56" s="67" t="s">
        <v>322</v>
      </c>
      <c r="C56" s="80">
        <v>0</v>
      </c>
      <c r="D56" s="80">
        <v>0</v>
      </c>
      <c r="E56" s="80">
        <f t="shared" si="15"/>
        <v>0</v>
      </c>
      <c r="F56" s="80">
        <v>0</v>
      </c>
      <c r="G56" s="80">
        <v>0</v>
      </c>
      <c r="H56" s="80">
        <f t="shared" si="16"/>
        <v>0</v>
      </c>
    </row>
    <row r="57" spans="1:8" x14ac:dyDescent="0.25">
      <c r="A57" s="97"/>
      <c r="B57" s="98"/>
      <c r="C57" s="79"/>
      <c r="D57" s="79"/>
      <c r="E57" s="79"/>
      <c r="F57" s="79"/>
      <c r="G57" s="79"/>
      <c r="H57" s="79"/>
    </row>
    <row r="58" spans="1:8" x14ac:dyDescent="0.25">
      <c r="A58" s="247" t="s">
        <v>364</v>
      </c>
      <c r="B58" s="249"/>
      <c r="C58" s="79">
        <f>SUM(C59:C65)</f>
        <v>58000270</v>
      </c>
      <c r="D58" s="79">
        <f t="shared" ref="D58:H58" si="17">SUM(D59:D65)</f>
        <v>7425623.3700000001</v>
      </c>
      <c r="E58" s="79">
        <f t="shared" si="17"/>
        <v>65425893.369999997</v>
      </c>
      <c r="F58" s="79">
        <f t="shared" si="17"/>
        <v>63403037.469999999</v>
      </c>
      <c r="G58" s="79">
        <f t="shared" si="17"/>
        <v>63403037.450000003</v>
      </c>
      <c r="H58" s="79">
        <f t="shared" si="17"/>
        <v>2022855.8999999985</v>
      </c>
    </row>
    <row r="59" spans="1:8" x14ac:dyDescent="0.25">
      <c r="A59" s="61"/>
      <c r="B59" s="67" t="s">
        <v>323</v>
      </c>
      <c r="C59" s="80">
        <v>0</v>
      </c>
      <c r="D59" s="80">
        <v>0</v>
      </c>
      <c r="E59" s="80">
        <f t="shared" ref="E59:E63" si="18">+C59+D59</f>
        <v>0</v>
      </c>
      <c r="F59" s="80">
        <v>0</v>
      </c>
      <c r="G59" s="80">
        <v>0</v>
      </c>
      <c r="H59" s="80">
        <f t="shared" ref="H59:H62" si="19">+E59-F59</f>
        <v>0</v>
      </c>
    </row>
    <row r="60" spans="1:8" x14ac:dyDescent="0.25">
      <c r="A60" s="61"/>
      <c r="B60" s="67" t="s">
        <v>324</v>
      </c>
      <c r="C60" s="80">
        <v>0</v>
      </c>
      <c r="D60" s="80">
        <v>0</v>
      </c>
      <c r="E60" s="80">
        <f t="shared" si="18"/>
        <v>0</v>
      </c>
      <c r="F60" s="80">
        <v>0</v>
      </c>
      <c r="G60" s="80">
        <v>0</v>
      </c>
      <c r="H60" s="80">
        <f t="shared" si="19"/>
        <v>0</v>
      </c>
    </row>
    <row r="61" spans="1:8" x14ac:dyDescent="0.25">
      <c r="A61" s="61"/>
      <c r="B61" s="67" t="s">
        <v>325</v>
      </c>
      <c r="C61" s="80">
        <v>0</v>
      </c>
      <c r="D61" s="80">
        <v>0</v>
      </c>
      <c r="E61" s="80">
        <f t="shared" si="18"/>
        <v>0</v>
      </c>
      <c r="F61" s="80">
        <v>0</v>
      </c>
      <c r="G61" s="80">
        <v>0</v>
      </c>
      <c r="H61" s="80">
        <f t="shared" si="19"/>
        <v>0</v>
      </c>
    </row>
    <row r="62" spans="1:8" x14ac:dyDescent="0.25">
      <c r="A62" s="61"/>
      <c r="B62" s="67" t="s">
        <v>326</v>
      </c>
      <c r="C62" s="80">
        <v>0</v>
      </c>
      <c r="D62" s="80">
        <v>0</v>
      </c>
      <c r="E62" s="80">
        <f t="shared" si="18"/>
        <v>0</v>
      </c>
      <c r="F62" s="80">
        <v>0</v>
      </c>
      <c r="G62" s="80">
        <v>0</v>
      </c>
      <c r="H62" s="80">
        <f t="shared" si="19"/>
        <v>0</v>
      </c>
    </row>
    <row r="63" spans="1:8" x14ac:dyDescent="0.25">
      <c r="A63" s="61"/>
      <c r="B63" s="67" t="s">
        <v>327</v>
      </c>
      <c r="C63" s="80">
        <v>58000270</v>
      </c>
      <c r="D63" s="80">
        <v>7425623.3700000001</v>
      </c>
      <c r="E63" s="80">
        <f t="shared" si="18"/>
        <v>65425893.369999997</v>
      </c>
      <c r="F63" s="80">
        <v>63403037.469999999</v>
      </c>
      <c r="G63" s="80">
        <v>63403037.450000003</v>
      </c>
      <c r="H63" s="80">
        <f>+E63-F63</f>
        <v>2022855.8999999985</v>
      </c>
    </row>
    <row r="64" spans="1:8" x14ac:dyDescent="0.25">
      <c r="A64" s="61"/>
      <c r="B64" s="67" t="s">
        <v>328</v>
      </c>
      <c r="C64" s="80">
        <v>0</v>
      </c>
      <c r="D64" s="80">
        <v>0</v>
      </c>
      <c r="E64" s="80">
        <f t="shared" ref="E64:E65" si="20">+C64+D64</f>
        <v>0</v>
      </c>
      <c r="F64" s="80">
        <v>0</v>
      </c>
      <c r="G64" s="80">
        <v>0</v>
      </c>
      <c r="H64" s="80">
        <f t="shared" ref="H64:H65" si="21">+E64-F64</f>
        <v>0</v>
      </c>
    </row>
    <row r="65" spans="1:8" x14ac:dyDescent="0.25">
      <c r="A65" s="61"/>
      <c r="B65" s="67" t="s">
        <v>329</v>
      </c>
      <c r="C65" s="80">
        <v>0</v>
      </c>
      <c r="D65" s="80">
        <v>0</v>
      </c>
      <c r="E65" s="80">
        <f t="shared" si="20"/>
        <v>0</v>
      </c>
      <c r="F65" s="80">
        <v>0</v>
      </c>
      <c r="G65" s="80">
        <v>0</v>
      </c>
      <c r="H65" s="80">
        <f t="shared" si="21"/>
        <v>0</v>
      </c>
    </row>
    <row r="66" spans="1:8" x14ac:dyDescent="0.25">
      <c r="A66" s="97"/>
      <c r="B66" s="98"/>
      <c r="C66" s="79"/>
      <c r="D66" s="79"/>
      <c r="E66" s="79"/>
      <c r="F66" s="79"/>
      <c r="G66" s="79"/>
      <c r="H66" s="79"/>
    </row>
    <row r="67" spans="1:8" x14ac:dyDescent="0.25">
      <c r="A67" s="247" t="s">
        <v>365</v>
      </c>
      <c r="B67" s="249"/>
      <c r="C67" s="79">
        <f>SUM(C68:C76)</f>
        <v>0</v>
      </c>
      <c r="D67" s="79">
        <f t="shared" ref="D67:H67" si="22">SUM(D68:D76)</f>
        <v>0</v>
      </c>
      <c r="E67" s="79">
        <f t="shared" si="22"/>
        <v>0</v>
      </c>
      <c r="F67" s="79">
        <f t="shared" si="22"/>
        <v>0</v>
      </c>
      <c r="G67" s="79">
        <f t="shared" si="22"/>
        <v>0</v>
      </c>
      <c r="H67" s="79">
        <f t="shared" si="22"/>
        <v>0</v>
      </c>
    </row>
    <row r="68" spans="1:8" x14ac:dyDescent="0.25">
      <c r="A68" s="61"/>
      <c r="B68" s="67" t="s">
        <v>330</v>
      </c>
      <c r="C68" s="80">
        <v>0</v>
      </c>
      <c r="D68" s="80">
        <v>0</v>
      </c>
      <c r="E68" s="80">
        <f t="shared" ref="E68:E76" si="23">+C68+D68</f>
        <v>0</v>
      </c>
      <c r="F68" s="80">
        <v>0</v>
      </c>
      <c r="G68" s="80">
        <v>0</v>
      </c>
      <c r="H68" s="80">
        <f t="shared" ref="H68:H76" si="24">+E68-F68</f>
        <v>0</v>
      </c>
    </row>
    <row r="69" spans="1:8" x14ac:dyDescent="0.25">
      <c r="A69" s="61"/>
      <c r="B69" s="67" t="s">
        <v>331</v>
      </c>
      <c r="C69" s="80">
        <v>0</v>
      </c>
      <c r="D69" s="80">
        <v>0</v>
      </c>
      <c r="E69" s="80">
        <f t="shared" si="23"/>
        <v>0</v>
      </c>
      <c r="F69" s="80">
        <v>0</v>
      </c>
      <c r="G69" s="80">
        <v>0</v>
      </c>
      <c r="H69" s="80">
        <f t="shared" si="24"/>
        <v>0</v>
      </c>
    </row>
    <row r="70" spans="1:8" x14ac:dyDescent="0.25">
      <c r="A70" s="61"/>
      <c r="B70" s="67" t="s">
        <v>332</v>
      </c>
      <c r="C70" s="80">
        <v>0</v>
      </c>
      <c r="D70" s="80">
        <v>0</v>
      </c>
      <c r="E70" s="80">
        <f t="shared" si="23"/>
        <v>0</v>
      </c>
      <c r="F70" s="80">
        <v>0</v>
      </c>
      <c r="G70" s="80">
        <v>0</v>
      </c>
      <c r="H70" s="80">
        <f t="shared" si="24"/>
        <v>0</v>
      </c>
    </row>
    <row r="71" spans="1:8" x14ac:dyDescent="0.25">
      <c r="A71" s="61"/>
      <c r="B71" s="67" t="s">
        <v>333</v>
      </c>
      <c r="C71" s="80">
        <v>0</v>
      </c>
      <c r="D71" s="80">
        <v>0</v>
      </c>
      <c r="E71" s="80">
        <f t="shared" si="23"/>
        <v>0</v>
      </c>
      <c r="F71" s="80">
        <v>0</v>
      </c>
      <c r="G71" s="80">
        <v>0</v>
      </c>
      <c r="H71" s="80">
        <f t="shared" si="24"/>
        <v>0</v>
      </c>
    </row>
    <row r="72" spans="1:8" x14ac:dyDescent="0.25">
      <c r="A72" s="61"/>
      <c r="B72" s="67" t="s">
        <v>334</v>
      </c>
      <c r="C72" s="80">
        <v>0</v>
      </c>
      <c r="D72" s="80">
        <v>0</v>
      </c>
      <c r="E72" s="80">
        <f t="shared" si="23"/>
        <v>0</v>
      </c>
      <c r="F72" s="80">
        <v>0</v>
      </c>
      <c r="G72" s="80">
        <v>0</v>
      </c>
      <c r="H72" s="80">
        <f t="shared" si="24"/>
        <v>0</v>
      </c>
    </row>
    <row r="73" spans="1:8" x14ac:dyDescent="0.25">
      <c r="A73" s="61"/>
      <c r="B73" s="67" t="s">
        <v>335</v>
      </c>
      <c r="C73" s="80">
        <v>0</v>
      </c>
      <c r="D73" s="80">
        <v>0</v>
      </c>
      <c r="E73" s="80">
        <f t="shared" si="23"/>
        <v>0</v>
      </c>
      <c r="F73" s="80">
        <v>0</v>
      </c>
      <c r="G73" s="80">
        <v>0</v>
      </c>
      <c r="H73" s="80">
        <f t="shared" si="24"/>
        <v>0</v>
      </c>
    </row>
    <row r="74" spans="1:8" x14ac:dyDescent="0.25">
      <c r="A74" s="143"/>
      <c r="B74" s="144" t="s">
        <v>336</v>
      </c>
      <c r="C74" s="80">
        <v>0</v>
      </c>
      <c r="D74" s="80">
        <v>0</v>
      </c>
      <c r="E74" s="80">
        <f t="shared" si="23"/>
        <v>0</v>
      </c>
      <c r="F74" s="80">
        <v>0</v>
      </c>
      <c r="G74" s="80">
        <v>0</v>
      </c>
      <c r="H74" s="80">
        <f t="shared" si="24"/>
        <v>0</v>
      </c>
    </row>
    <row r="75" spans="1:8" x14ac:dyDescent="0.25">
      <c r="A75" s="61"/>
      <c r="B75" s="67" t="s">
        <v>337</v>
      </c>
      <c r="C75" s="80">
        <v>0</v>
      </c>
      <c r="D75" s="80">
        <v>0</v>
      </c>
      <c r="E75" s="80">
        <f t="shared" si="23"/>
        <v>0</v>
      </c>
      <c r="F75" s="80">
        <v>0</v>
      </c>
      <c r="G75" s="80">
        <v>0</v>
      </c>
      <c r="H75" s="80">
        <f t="shared" si="24"/>
        <v>0</v>
      </c>
    </row>
    <row r="76" spans="1:8" x14ac:dyDescent="0.25">
      <c r="A76" s="61"/>
      <c r="B76" s="67" t="s">
        <v>338</v>
      </c>
      <c r="C76" s="80">
        <v>0</v>
      </c>
      <c r="D76" s="80">
        <v>0</v>
      </c>
      <c r="E76" s="80">
        <f t="shared" si="23"/>
        <v>0</v>
      </c>
      <c r="F76" s="80">
        <v>0</v>
      </c>
      <c r="G76" s="80">
        <v>0</v>
      </c>
      <c r="H76" s="80">
        <f t="shared" si="24"/>
        <v>0</v>
      </c>
    </row>
    <row r="77" spans="1:8" x14ac:dyDescent="0.25">
      <c r="A77" s="97"/>
      <c r="B77" s="98"/>
      <c r="C77" s="79"/>
      <c r="D77" s="79"/>
      <c r="E77" s="79"/>
      <c r="F77" s="79"/>
      <c r="G77" s="79"/>
      <c r="H77" s="79"/>
    </row>
    <row r="78" spans="1:8" ht="27" customHeight="1" x14ac:dyDescent="0.25">
      <c r="A78" s="260" t="s">
        <v>366</v>
      </c>
      <c r="B78" s="272"/>
      <c r="C78" s="79">
        <f>SUM(C79:C82)</f>
        <v>0</v>
      </c>
      <c r="D78" s="79">
        <f t="shared" ref="D78:H78" si="25">SUM(D79:D82)</f>
        <v>0</v>
      </c>
      <c r="E78" s="79">
        <f t="shared" si="25"/>
        <v>0</v>
      </c>
      <c r="F78" s="79">
        <f t="shared" si="25"/>
        <v>0</v>
      </c>
      <c r="G78" s="79">
        <f t="shared" si="25"/>
        <v>0</v>
      </c>
      <c r="H78" s="79">
        <f t="shared" si="25"/>
        <v>0</v>
      </c>
    </row>
    <row r="79" spans="1:8" ht="25.5" x14ac:dyDescent="0.25">
      <c r="A79" s="61"/>
      <c r="B79" s="137" t="s">
        <v>339</v>
      </c>
      <c r="C79" s="80">
        <v>0</v>
      </c>
      <c r="D79" s="80">
        <v>0</v>
      </c>
      <c r="E79" s="80">
        <f t="shared" ref="E79:E82" si="26">+C79+D79</f>
        <v>0</v>
      </c>
      <c r="F79" s="80">
        <v>0</v>
      </c>
      <c r="G79" s="80">
        <v>0</v>
      </c>
      <c r="H79" s="80">
        <f t="shared" ref="H79:H82" si="27">+E79-F79</f>
        <v>0</v>
      </c>
    </row>
    <row r="80" spans="1:8" ht="25.5" x14ac:dyDescent="0.25">
      <c r="A80" s="61"/>
      <c r="B80" s="137" t="s">
        <v>340</v>
      </c>
      <c r="C80" s="80">
        <v>0</v>
      </c>
      <c r="D80" s="80">
        <v>0</v>
      </c>
      <c r="E80" s="80">
        <f t="shared" si="26"/>
        <v>0</v>
      </c>
      <c r="F80" s="80">
        <v>0</v>
      </c>
      <c r="G80" s="80">
        <v>0</v>
      </c>
      <c r="H80" s="80">
        <f t="shared" si="27"/>
        <v>0</v>
      </c>
    </row>
    <row r="81" spans="1:8" x14ac:dyDescent="0.25">
      <c r="A81" s="61"/>
      <c r="B81" s="67" t="s">
        <v>341</v>
      </c>
      <c r="C81" s="80">
        <v>0</v>
      </c>
      <c r="D81" s="80">
        <v>0</v>
      </c>
      <c r="E81" s="80">
        <f t="shared" si="26"/>
        <v>0</v>
      </c>
      <c r="F81" s="80">
        <v>0</v>
      </c>
      <c r="G81" s="80">
        <v>0</v>
      </c>
      <c r="H81" s="80">
        <f t="shared" si="27"/>
        <v>0</v>
      </c>
    </row>
    <row r="82" spans="1:8" x14ac:dyDescent="0.25">
      <c r="A82" s="61"/>
      <c r="B82" s="67" t="s">
        <v>342</v>
      </c>
      <c r="C82" s="80">
        <v>0</v>
      </c>
      <c r="D82" s="80">
        <v>0</v>
      </c>
      <c r="E82" s="80">
        <f t="shared" si="26"/>
        <v>0</v>
      </c>
      <c r="F82" s="80">
        <v>0</v>
      </c>
      <c r="G82" s="80">
        <v>0</v>
      </c>
      <c r="H82" s="80">
        <f t="shared" si="27"/>
        <v>0</v>
      </c>
    </row>
    <row r="83" spans="1:8" x14ac:dyDescent="0.25">
      <c r="A83" s="97"/>
      <c r="B83" s="98"/>
      <c r="C83" s="79"/>
      <c r="D83" s="79"/>
      <c r="E83" s="79"/>
      <c r="F83" s="79"/>
      <c r="G83" s="79"/>
      <c r="H83" s="79"/>
    </row>
    <row r="84" spans="1:8" x14ac:dyDescent="0.25">
      <c r="A84" s="247" t="s">
        <v>300</v>
      </c>
      <c r="B84" s="249"/>
      <c r="C84" s="79">
        <f>+C10+C47</f>
        <v>74442502</v>
      </c>
      <c r="D84" s="79">
        <f t="shared" ref="D84:G84" si="28">+D10+D47</f>
        <v>10763232.73</v>
      </c>
      <c r="E84" s="79">
        <f t="shared" si="28"/>
        <v>85205734.729999989</v>
      </c>
      <c r="F84" s="81">
        <f t="shared" si="28"/>
        <v>81600549.599999994</v>
      </c>
      <c r="G84" s="81">
        <f t="shared" si="28"/>
        <v>81600549.579999998</v>
      </c>
      <c r="H84" s="79">
        <f>+H10+H47</f>
        <v>3605185.129999999</v>
      </c>
    </row>
    <row r="85" spans="1:8" ht="15.75" thickBot="1" x14ac:dyDescent="0.3">
      <c r="A85" s="99"/>
      <c r="B85" s="100"/>
      <c r="C85" s="102"/>
      <c r="D85" s="102"/>
      <c r="E85" s="102"/>
      <c r="F85" s="102"/>
      <c r="G85" s="102"/>
      <c r="H85" s="102"/>
    </row>
    <row r="87" spans="1:8" x14ac:dyDescent="0.25">
      <c r="B87" s="105"/>
      <c r="C87" s="106"/>
      <c r="D87" s="106"/>
      <c r="E87" s="106"/>
      <c r="F87" s="106"/>
      <c r="G87" s="106"/>
      <c r="H87" s="106"/>
    </row>
    <row r="88" spans="1:8" x14ac:dyDescent="0.25">
      <c r="B88" s="107"/>
      <c r="C88" s="106"/>
      <c r="D88" s="106"/>
      <c r="E88" s="106"/>
      <c r="F88" s="106"/>
      <c r="G88" s="106"/>
      <c r="H88" s="106"/>
    </row>
    <row r="89" spans="1:8" x14ac:dyDescent="0.25">
      <c r="B89" s="107"/>
      <c r="C89" s="106"/>
      <c r="D89" s="106"/>
      <c r="E89" s="106"/>
      <c r="F89" s="106"/>
      <c r="G89" s="106"/>
      <c r="H89" s="106"/>
    </row>
    <row r="90" spans="1:8" x14ac:dyDescent="0.25">
      <c r="B90" s="107"/>
      <c r="C90" s="106"/>
      <c r="D90" s="106"/>
      <c r="E90" s="106"/>
      <c r="F90" s="106"/>
      <c r="G90" s="106"/>
      <c r="H90" s="106"/>
    </row>
    <row r="91" spans="1:8" x14ac:dyDescent="0.25">
      <c r="A91" s="212" t="s">
        <v>381</v>
      </c>
      <c r="B91" s="212"/>
      <c r="C91" s="212"/>
      <c r="D91" s="267" t="s">
        <v>383</v>
      </c>
      <c r="E91" s="267"/>
      <c r="F91" s="267"/>
      <c r="G91" s="267"/>
      <c r="H91" s="267"/>
    </row>
    <row r="92" spans="1:8" x14ac:dyDescent="0.25">
      <c r="A92" s="212" t="s">
        <v>372</v>
      </c>
      <c r="B92" s="212"/>
      <c r="C92" s="212"/>
      <c r="D92" s="267" t="s">
        <v>376</v>
      </c>
      <c r="E92" s="267"/>
      <c r="F92" s="267"/>
      <c r="G92" s="267"/>
      <c r="H92" s="267"/>
    </row>
    <row r="97" spans="2:8" x14ac:dyDescent="0.25">
      <c r="B97" s="142" t="s">
        <v>377</v>
      </c>
      <c r="C97" s="108">
        <v>66986135</v>
      </c>
      <c r="D97" s="108">
        <v>2218893</v>
      </c>
      <c r="E97" s="108">
        <f>+C97+D97</f>
        <v>69205028</v>
      </c>
      <c r="F97" s="108">
        <v>65087171</v>
      </c>
      <c r="G97" s="108">
        <v>64790811</v>
      </c>
      <c r="H97" s="150">
        <f>+E97-F97</f>
        <v>4117857</v>
      </c>
    </row>
    <row r="98" spans="2:8" x14ac:dyDescent="0.25">
      <c r="C98" s="94">
        <f t="shared" ref="C98:H98" si="29">+C97-C84</f>
        <v>-7456367</v>
      </c>
      <c r="D98" s="94">
        <f t="shared" si="29"/>
        <v>-8544339.7300000004</v>
      </c>
      <c r="E98" s="94">
        <f t="shared" si="29"/>
        <v>-16000706.729999989</v>
      </c>
      <c r="F98" s="94">
        <f t="shared" si="29"/>
        <v>-16513378.599999994</v>
      </c>
      <c r="G98" s="94">
        <f t="shared" si="29"/>
        <v>-16809738.579999998</v>
      </c>
      <c r="H98" s="94">
        <f t="shared" si="29"/>
        <v>512671.87000000104</v>
      </c>
    </row>
  </sheetData>
  <mergeCells count="24">
    <mergeCell ref="A58:B58"/>
    <mergeCell ref="A67:B67"/>
    <mergeCell ref="A78:B78"/>
    <mergeCell ref="A2:H2"/>
    <mergeCell ref="A3:H3"/>
    <mergeCell ref="A5:H5"/>
    <mergeCell ref="A6:H6"/>
    <mergeCell ref="A4:H4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25" right="0.25" top="0.75" bottom="0.75" header="0.3" footer="0.3"/>
  <pageSetup scale="45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50"/>
  <sheetViews>
    <sheetView tabSelected="1" zoomScale="85" zoomScaleNormal="85" workbookViewId="0">
      <pane ySplit="8" topLeftCell="A9" activePane="bottomLeft" state="frozen"/>
      <selection pane="bottomLeft" activeCell="C21" sqref="C21"/>
    </sheetView>
  </sheetViews>
  <sheetFormatPr baseColWidth="10" defaultRowHeight="15" x14ac:dyDescent="0.25"/>
  <cols>
    <col min="1" max="1" width="45.28515625" customWidth="1"/>
    <col min="2" max="7" width="16.7109375" style="94" customWidth="1"/>
  </cols>
  <sheetData>
    <row r="1" spans="1:8" ht="15.75" thickBot="1" x14ac:dyDescent="0.3"/>
    <row r="2" spans="1:8" x14ac:dyDescent="0.25">
      <c r="A2" s="283" t="s">
        <v>119</v>
      </c>
      <c r="B2" s="284"/>
      <c r="C2" s="284"/>
      <c r="D2" s="284"/>
      <c r="E2" s="284"/>
      <c r="F2" s="284"/>
      <c r="G2" s="285"/>
    </row>
    <row r="3" spans="1:8" x14ac:dyDescent="0.25">
      <c r="A3" s="286" t="s">
        <v>295</v>
      </c>
      <c r="B3" s="287"/>
      <c r="C3" s="287"/>
      <c r="D3" s="287"/>
      <c r="E3" s="287"/>
      <c r="F3" s="287"/>
      <c r="G3" s="288"/>
    </row>
    <row r="4" spans="1:8" x14ac:dyDescent="0.25">
      <c r="A4" s="286" t="s">
        <v>375</v>
      </c>
      <c r="B4" s="287"/>
      <c r="C4" s="287"/>
      <c r="D4" s="287"/>
      <c r="E4" s="287"/>
      <c r="F4" s="287"/>
      <c r="G4" s="288"/>
    </row>
    <row r="5" spans="1:8" x14ac:dyDescent="0.25">
      <c r="A5" s="286" t="s">
        <v>387</v>
      </c>
      <c r="B5" s="287"/>
      <c r="C5" s="287"/>
      <c r="D5" s="287"/>
      <c r="E5" s="287"/>
      <c r="F5" s="287"/>
      <c r="G5" s="288"/>
    </row>
    <row r="6" spans="1:8" ht="15.75" thickBot="1" x14ac:dyDescent="0.3">
      <c r="A6" s="289" t="s">
        <v>1</v>
      </c>
      <c r="B6" s="290"/>
      <c r="C6" s="290"/>
      <c r="D6" s="290"/>
      <c r="E6" s="290"/>
      <c r="F6" s="290"/>
      <c r="G6" s="291"/>
    </row>
    <row r="7" spans="1:8" ht="15.75" thickBot="1" x14ac:dyDescent="0.3">
      <c r="A7" s="276" t="s">
        <v>180</v>
      </c>
      <c r="B7" s="278" t="s">
        <v>296</v>
      </c>
      <c r="C7" s="279"/>
      <c r="D7" s="279"/>
      <c r="E7" s="279"/>
      <c r="F7" s="280"/>
      <c r="G7" s="281" t="s">
        <v>297</v>
      </c>
    </row>
    <row r="8" spans="1:8" ht="30.75" thickBot="1" x14ac:dyDescent="0.3">
      <c r="A8" s="277"/>
      <c r="B8" s="114" t="s">
        <v>182</v>
      </c>
      <c r="C8" s="114" t="s">
        <v>298</v>
      </c>
      <c r="D8" s="114" t="s">
        <v>299</v>
      </c>
      <c r="E8" s="114" t="s">
        <v>344</v>
      </c>
      <c r="F8" s="114" t="s">
        <v>200</v>
      </c>
      <c r="G8" s="282"/>
    </row>
    <row r="9" spans="1:8" ht="32.1" customHeight="1" x14ac:dyDescent="0.25">
      <c r="A9" s="110" t="s">
        <v>345</v>
      </c>
      <c r="B9" s="115">
        <f>+B10+B11+B12+B15+B16+B19</f>
        <v>8337144</v>
      </c>
      <c r="C9" s="115">
        <f t="shared" ref="C9:F9" si="0">+C10+C11+C12+C15+C16+C19</f>
        <v>1085202.96</v>
      </c>
      <c r="D9" s="115">
        <f t="shared" si="0"/>
        <v>9422346.9600000009</v>
      </c>
      <c r="E9" s="115">
        <f>+E10+E11+E12+E15+E16+E19</f>
        <v>8134276.1600000001</v>
      </c>
      <c r="F9" s="115">
        <f t="shared" si="0"/>
        <v>8134276.1600000001</v>
      </c>
      <c r="G9" s="115">
        <f>+G10+G11+G12+G15+G16+G19</f>
        <v>1288070.8000000007</v>
      </c>
    </row>
    <row r="10" spans="1:8" ht="32.1" customHeight="1" x14ac:dyDescent="0.25">
      <c r="A10" s="127" t="s">
        <v>346</v>
      </c>
      <c r="B10" s="128">
        <v>2834628.9600000004</v>
      </c>
      <c r="C10" s="129">
        <v>368969.00640000001</v>
      </c>
      <c r="D10" s="129">
        <v>3203597.9664000007</v>
      </c>
      <c r="E10" s="129">
        <v>2765653.8944000001</v>
      </c>
      <c r="F10" s="129">
        <v>2765653.8944000001</v>
      </c>
      <c r="G10" s="129">
        <f>+D10-E10</f>
        <v>437944.07200000063</v>
      </c>
      <c r="H10" s="130"/>
    </row>
    <row r="11" spans="1:8" ht="32.1" customHeight="1" x14ac:dyDescent="0.25">
      <c r="A11" s="127" t="s">
        <v>347</v>
      </c>
      <c r="B11" s="128">
        <v>5502515.04</v>
      </c>
      <c r="C11" s="129">
        <v>716233.95360000001</v>
      </c>
      <c r="D11" s="129">
        <v>6218748.9936000006</v>
      </c>
      <c r="E11" s="129">
        <v>5368622.2656000005</v>
      </c>
      <c r="F11" s="129">
        <v>5368622.2656000005</v>
      </c>
      <c r="G11" s="129">
        <f>+D11-E11</f>
        <v>850126.72800000012</v>
      </c>
      <c r="H11" s="130"/>
    </row>
    <row r="12" spans="1:8" ht="32.1" customHeight="1" x14ac:dyDescent="0.25">
      <c r="A12" s="111" t="s">
        <v>348</v>
      </c>
      <c r="B12" s="115">
        <f>+B13+B14</f>
        <v>0</v>
      </c>
      <c r="C12" s="115">
        <f t="shared" ref="C12:G12" si="1">+C13+C14</f>
        <v>0</v>
      </c>
      <c r="D12" s="115">
        <f t="shared" si="1"/>
        <v>0</v>
      </c>
      <c r="E12" s="115">
        <f t="shared" si="1"/>
        <v>0</v>
      </c>
      <c r="F12" s="115">
        <f t="shared" si="1"/>
        <v>0</v>
      </c>
      <c r="G12" s="115">
        <f t="shared" si="1"/>
        <v>0</v>
      </c>
    </row>
    <row r="13" spans="1:8" ht="32.1" customHeight="1" x14ac:dyDescent="0.25">
      <c r="A13" s="111" t="s">
        <v>367</v>
      </c>
      <c r="B13" s="117">
        <v>0</v>
      </c>
      <c r="C13" s="117">
        <v>0</v>
      </c>
      <c r="D13" s="117">
        <f>+B13+C13</f>
        <v>0</v>
      </c>
      <c r="E13" s="117">
        <v>0</v>
      </c>
      <c r="F13" s="117">
        <v>0</v>
      </c>
      <c r="G13" s="117">
        <f>+D13-E13</f>
        <v>0</v>
      </c>
    </row>
    <row r="14" spans="1:8" ht="32.1" customHeight="1" x14ac:dyDescent="0.25">
      <c r="A14" s="111" t="s">
        <v>368</v>
      </c>
      <c r="B14" s="117">
        <v>0</v>
      </c>
      <c r="C14" s="117">
        <v>0</v>
      </c>
      <c r="D14" s="117">
        <f>+B14+C14</f>
        <v>0</v>
      </c>
      <c r="E14" s="117">
        <v>0</v>
      </c>
      <c r="F14" s="117">
        <v>0</v>
      </c>
      <c r="G14" s="117">
        <f>+D14-E14</f>
        <v>0</v>
      </c>
    </row>
    <row r="15" spans="1:8" ht="32.1" customHeight="1" x14ac:dyDescent="0.25">
      <c r="A15" s="111" t="s">
        <v>349</v>
      </c>
      <c r="B15" s="115">
        <v>0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</row>
    <row r="16" spans="1:8" ht="49.5" customHeight="1" x14ac:dyDescent="0.25">
      <c r="A16" s="111" t="s">
        <v>350</v>
      </c>
      <c r="B16" s="115">
        <f>+B17+B18</f>
        <v>0</v>
      </c>
      <c r="C16" s="115">
        <f t="shared" ref="C16:G16" si="2">+C17+C18</f>
        <v>0</v>
      </c>
      <c r="D16" s="115">
        <f t="shared" si="2"/>
        <v>0</v>
      </c>
      <c r="E16" s="115">
        <f t="shared" si="2"/>
        <v>0</v>
      </c>
      <c r="F16" s="115">
        <f t="shared" si="2"/>
        <v>0</v>
      </c>
      <c r="G16" s="115">
        <f t="shared" si="2"/>
        <v>0</v>
      </c>
    </row>
    <row r="17" spans="1:8" ht="32.1" customHeight="1" x14ac:dyDescent="0.25">
      <c r="A17" s="112" t="s">
        <v>369</v>
      </c>
      <c r="B17" s="117">
        <v>0</v>
      </c>
      <c r="C17" s="117">
        <v>0</v>
      </c>
      <c r="D17" s="117">
        <f>+B17+C17</f>
        <v>0</v>
      </c>
      <c r="E17" s="117">
        <v>0</v>
      </c>
      <c r="F17" s="117">
        <v>0</v>
      </c>
      <c r="G17" s="117">
        <f>+D17-E17</f>
        <v>0</v>
      </c>
    </row>
    <row r="18" spans="1:8" ht="32.1" customHeight="1" x14ac:dyDescent="0.25">
      <c r="A18" s="112" t="s">
        <v>370</v>
      </c>
      <c r="B18" s="117">
        <v>0</v>
      </c>
      <c r="C18" s="117">
        <v>0</v>
      </c>
      <c r="D18" s="117">
        <f>+B18+C18</f>
        <v>0</v>
      </c>
      <c r="E18" s="117">
        <v>0</v>
      </c>
      <c r="F18" s="117">
        <v>0</v>
      </c>
      <c r="G18" s="117">
        <f>+D18-E18</f>
        <v>0</v>
      </c>
    </row>
    <row r="19" spans="1:8" ht="32.1" customHeight="1" x14ac:dyDescent="0.25">
      <c r="A19" s="111" t="s">
        <v>351</v>
      </c>
      <c r="B19" s="115">
        <v>0</v>
      </c>
      <c r="C19" s="116">
        <v>0</v>
      </c>
      <c r="D19" s="116">
        <v>0</v>
      </c>
      <c r="E19" s="116">
        <v>0</v>
      </c>
      <c r="F19" s="116">
        <v>0</v>
      </c>
      <c r="G19" s="116">
        <v>0</v>
      </c>
    </row>
    <row r="20" spans="1:8" x14ac:dyDescent="0.25">
      <c r="A20" s="111"/>
      <c r="B20" s="115"/>
      <c r="C20" s="116"/>
      <c r="D20" s="116"/>
      <c r="E20" s="116"/>
      <c r="F20" s="116"/>
      <c r="G20" s="116"/>
    </row>
    <row r="21" spans="1:8" ht="32.1" customHeight="1" x14ac:dyDescent="0.25">
      <c r="A21" s="110" t="s">
        <v>352</v>
      </c>
      <c r="B21" s="145">
        <f>+B22+B23+B24+B27+B28+B31</f>
        <v>56750928</v>
      </c>
      <c r="C21" s="115">
        <f t="shared" ref="C21:E21" si="3">+C22+C23+C24+C27+C28+C31</f>
        <v>7425623.370000001</v>
      </c>
      <c r="D21" s="115">
        <f>+D22+D23+D24+D27+D28+D31</f>
        <v>64176551.370000005</v>
      </c>
      <c r="E21" s="115">
        <f t="shared" si="3"/>
        <v>62230214.510000005</v>
      </c>
      <c r="F21" s="115">
        <f>+F22+F23+F24+F27+F28+F31</f>
        <v>62230214.490000002</v>
      </c>
      <c r="G21" s="115">
        <f>+G22+G23+G24+G27+G28+G31</f>
        <v>1946336.8600000031</v>
      </c>
    </row>
    <row r="22" spans="1:8" ht="32.1" customHeight="1" x14ac:dyDescent="0.25">
      <c r="A22" s="127" t="s">
        <v>346</v>
      </c>
      <c r="B22" s="128">
        <v>19295315.52</v>
      </c>
      <c r="C22" s="129">
        <v>2524711.9458000003</v>
      </c>
      <c r="D22" s="129">
        <v>21820027.465800002</v>
      </c>
      <c r="E22" s="129">
        <v>21158272.933400001</v>
      </c>
      <c r="F22" s="129">
        <v>21158272.926600002</v>
      </c>
      <c r="G22" s="129">
        <f>+D22-E22</f>
        <v>661754.53240000084</v>
      </c>
    </row>
    <row r="23" spans="1:8" ht="32.1" customHeight="1" x14ac:dyDescent="0.25">
      <c r="A23" s="127" t="s">
        <v>347</v>
      </c>
      <c r="B23" s="128">
        <v>37455612.480000004</v>
      </c>
      <c r="C23" s="129">
        <v>4900911.4242000002</v>
      </c>
      <c r="D23" s="129">
        <v>42356523.904200003</v>
      </c>
      <c r="E23" s="129">
        <v>41071941.5766</v>
      </c>
      <c r="F23" s="129">
        <v>41071941.5634</v>
      </c>
      <c r="G23" s="129">
        <f t="shared" ref="G23" si="4">+D23-E23</f>
        <v>1284582.3276000023</v>
      </c>
      <c r="H23" s="130"/>
    </row>
    <row r="24" spans="1:8" ht="32.1" customHeight="1" x14ac:dyDescent="0.25">
      <c r="A24" s="111" t="s">
        <v>348</v>
      </c>
      <c r="B24" s="115">
        <f>+B25+B26</f>
        <v>0</v>
      </c>
      <c r="C24" s="115">
        <f>+C25+C26</f>
        <v>0</v>
      </c>
      <c r="D24" s="115">
        <f t="shared" ref="D24:G24" si="5">+D25+D26</f>
        <v>0</v>
      </c>
      <c r="E24" s="115">
        <f t="shared" si="5"/>
        <v>0</v>
      </c>
      <c r="F24" s="115">
        <f t="shared" si="5"/>
        <v>0</v>
      </c>
      <c r="G24" s="115">
        <f t="shared" si="5"/>
        <v>0</v>
      </c>
    </row>
    <row r="25" spans="1:8" ht="32.1" customHeight="1" x14ac:dyDescent="0.25">
      <c r="A25" s="111" t="s">
        <v>367</v>
      </c>
      <c r="B25" s="117">
        <v>0</v>
      </c>
      <c r="C25" s="117">
        <v>0</v>
      </c>
      <c r="D25" s="117">
        <f>+B25+C25</f>
        <v>0</v>
      </c>
      <c r="E25" s="117">
        <v>0</v>
      </c>
      <c r="F25" s="117">
        <v>0</v>
      </c>
      <c r="G25" s="117">
        <f>+D25-E25</f>
        <v>0</v>
      </c>
    </row>
    <row r="26" spans="1:8" ht="32.1" customHeight="1" x14ac:dyDescent="0.25">
      <c r="A26" s="111" t="s">
        <v>368</v>
      </c>
      <c r="B26" s="117">
        <v>0</v>
      </c>
      <c r="C26" s="117">
        <v>0</v>
      </c>
      <c r="D26" s="117">
        <f>+B26+C26</f>
        <v>0</v>
      </c>
      <c r="E26" s="117">
        <v>0</v>
      </c>
      <c r="F26" s="117">
        <v>0</v>
      </c>
      <c r="G26" s="117">
        <f>+D26-E26</f>
        <v>0</v>
      </c>
    </row>
    <row r="27" spans="1:8" ht="32.1" customHeight="1" x14ac:dyDescent="0.25">
      <c r="A27" s="111" t="s">
        <v>349</v>
      </c>
      <c r="B27" s="115">
        <v>0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</row>
    <row r="28" spans="1:8" ht="49.5" customHeight="1" x14ac:dyDescent="0.25">
      <c r="A28" s="111" t="s">
        <v>350</v>
      </c>
      <c r="B28" s="115">
        <f>+B29+B30</f>
        <v>0</v>
      </c>
      <c r="C28" s="115">
        <f t="shared" ref="C28" si="6">+C29+C30</f>
        <v>0</v>
      </c>
      <c r="D28" s="115">
        <f t="shared" ref="D28" si="7">+D29+D30</f>
        <v>0</v>
      </c>
      <c r="E28" s="115">
        <f t="shared" ref="E28" si="8">+E29+E30</f>
        <v>0</v>
      </c>
      <c r="F28" s="115">
        <f t="shared" ref="F28" si="9">+F29+F30</f>
        <v>0</v>
      </c>
      <c r="G28" s="115">
        <f t="shared" ref="G28" si="10">+G29+G30</f>
        <v>0</v>
      </c>
    </row>
    <row r="29" spans="1:8" ht="32.1" customHeight="1" x14ac:dyDescent="0.25">
      <c r="A29" s="112" t="s">
        <v>369</v>
      </c>
      <c r="B29" s="117">
        <v>0</v>
      </c>
      <c r="C29" s="117">
        <v>0</v>
      </c>
      <c r="D29" s="117">
        <f>+B29+C29</f>
        <v>0</v>
      </c>
      <c r="E29" s="117">
        <v>0</v>
      </c>
      <c r="F29" s="117">
        <v>0</v>
      </c>
      <c r="G29" s="117">
        <f>+D29-E29</f>
        <v>0</v>
      </c>
    </row>
    <row r="30" spans="1:8" ht="32.1" customHeight="1" x14ac:dyDescent="0.25">
      <c r="A30" s="112" t="s">
        <v>370</v>
      </c>
      <c r="B30" s="117">
        <v>0</v>
      </c>
      <c r="C30" s="117">
        <v>0</v>
      </c>
      <c r="D30" s="117">
        <f>+B30+C30</f>
        <v>0</v>
      </c>
      <c r="E30" s="117">
        <v>0</v>
      </c>
      <c r="F30" s="117">
        <v>0</v>
      </c>
      <c r="G30" s="117">
        <f>+D30-E30</f>
        <v>0</v>
      </c>
    </row>
    <row r="31" spans="1:8" ht="32.1" customHeight="1" x14ac:dyDescent="0.25">
      <c r="A31" s="111" t="s">
        <v>351</v>
      </c>
      <c r="B31" s="115">
        <v>0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</row>
    <row r="32" spans="1:8" s="138" customFormat="1" ht="36" customHeight="1" x14ac:dyDescent="0.25">
      <c r="A32" s="110" t="s">
        <v>353</v>
      </c>
      <c r="B32" s="115">
        <f>+B9+B21</f>
        <v>65088072</v>
      </c>
      <c r="C32" s="115">
        <f>+C9+C21</f>
        <v>8510826.3300000019</v>
      </c>
      <c r="D32" s="115">
        <f>+D9+D21</f>
        <v>73598898.330000013</v>
      </c>
      <c r="E32" s="115">
        <f t="shared" ref="E32" si="11">+E9+E21</f>
        <v>70364490.670000002</v>
      </c>
      <c r="F32" s="115">
        <f>+F9+F21</f>
        <v>70364490.650000006</v>
      </c>
      <c r="G32" s="115">
        <f>+G9+G21</f>
        <v>3234407.6600000039</v>
      </c>
    </row>
    <row r="33" spans="1:7" ht="15.75" thickBot="1" x14ac:dyDescent="0.3">
      <c r="A33" s="113"/>
      <c r="B33" s="118"/>
      <c r="C33" s="119"/>
      <c r="D33" s="119"/>
      <c r="E33" s="119"/>
      <c r="F33" s="119"/>
      <c r="G33" s="119"/>
    </row>
    <row r="39" spans="1:7" x14ac:dyDescent="0.25">
      <c r="A39" s="212" t="s">
        <v>380</v>
      </c>
      <c r="B39" s="212"/>
      <c r="C39" s="212"/>
      <c r="D39" s="267" t="s">
        <v>383</v>
      </c>
      <c r="E39" s="267"/>
      <c r="F39" s="267"/>
      <c r="G39" s="267"/>
    </row>
    <row r="40" spans="1:7" x14ac:dyDescent="0.25">
      <c r="A40" s="212" t="s">
        <v>372</v>
      </c>
      <c r="B40" s="212"/>
      <c r="C40" s="212"/>
      <c r="D40" s="267" t="s">
        <v>376</v>
      </c>
      <c r="E40" s="267"/>
      <c r="F40" s="267"/>
      <c r="G40" s="267"/>
    </row>
    <row r="46" spans="1:7" x14ac:dyDescent="0.25">
      <c r="B46" s="94" t="e">
        <f>+#REF!</f>
        <v>#REF!</v>
      </c>
      <c r="C46" s="94" t="e">
        <f>+#REF!</f>
        <v>#REF!</v>
      </c>
      <c r="D46" s="94" t="e">
        <f>+#REF!</f>
        <v>#REF!</v>
      </c>
      <c r="E46" s="94" t="e">
        <f>+#REF!</f>
        <v>#REF!</v>
      </c>
      <c r="F46" s="94" t="e">
        <f>+#REF!</f>
        <v>#REF!</v>
      </c>
      <c r="G46" s="94" t="e">
        <f>+D46-F46</f>
        <v>#REF!</v>
      </c>
    </row>
    <row r="47" spans="1:7" x14ac:dyDescent="0.25">
      <c r="B47" s="94" t="e">
        <f>+#REF!</f>
        <v>#REF!</v>
      </c>
      <c r="C47" s="94" t="e">
        <f>+#REF!</f>
        <v>#REF!</v>
      </c>
      <c r="D47" s="94" t="e">
        <f>+#REF!</f>
        <v>#REF!</v>
      </c>
      <c r="E47" s="94" t="e">
        <f>+#REF!</f>
        <v>#REF!</v>
      </c>
      <c r="F47" s="94" t="e">
        <f>+#REF!</f>
        <v>#REF!</v>
      </c>
      <c r="G47" s="94" t="e">
        <f>+D47-F47</f>
        <v>#REF!</v>
      </c>
    </row>
    <row r="48" spans="1:7" x14ac:dyDescent="0.25">
      <c r="B48" s="146" t="e">
        <f>+B46+B47</f>
        <v>#REF!</v>
      </c>
      <c r="C48" s="146" t="e">
        <f t="shared" ref="C48:G48" si="12">+C46+C47</f>
        <v>#REF!</v>
      </c>
      <c r="D48" s="146" t="e">
        <f t="shared" si="12"/>
        <v>#REF!</v>
      </c>
      <c r="E48" s="146" t="e">
        <f>+E46+E47</f>
        <v>#REF!</v>
      </c>
      <c r="F48" s="146" t="e">
        <f t="shared" si="12"/>
        <v>#REF!</v>
      </c>
      <c r="G48" s="146" t="e">
        <f t="shared" si="12"/>
        <v>#REF!</v>
      </c>
    </row>
    <row r="50" spans="2:7" x14ac:dyDescent="0.25">
      <c r="B50" s="94" t="e">
        <f>+B48-B32</f>
        <v>#REF!</v>
      </c>
      <c r="C50" s="94" t="e">
        <f>+C48-C32</f>
        <v>#REF!</v>
      </c>
      <c r="D50" s="94" t="e">
        <f t="shared" ref="D50:G50" si="13">+D48-D32</f>
        <v>#REF!</v>
      </c>
      <c r="E50" s="94" t="e">
        <f>+E48-E32</f>
        <v>#REF!</v>
      </c>
      <c r="F50" s="94" t="e">
        <f t="shared" si="13"/>
        <v>#REF!</v>
      </c>
      <c r="G50" s="94" t="e">
        <f t="shared" si="13"/>
        <v>#REF!</v>
      </c>
    </row>
  </sheetData>
  <mergeCells count="12">
    <mergeCell ref="A2:G2"/>
    <mergeCell ref="A3:G3"/>
    <mergeCell ref="A5:G5"/>
    <mergeCell ref="A6:G6"/>
    <mergeCell ref="A39:C39"/>
    <mergeCell ref="A4:G4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1.ESFD</vt:lpstr>
      <vt:lpstr>2. IADPOP</vt:lpstr>
      <vt:lpstr>3. IAODF</vt:lpstr>
      <vt:lpstr>4. BP</vt:lpstr>
      <vt:lpstr>5. EAID</vt:lpstr>
      <vt:lpstr>6b. EAEPED</vt:lpstr>
      <vt:lpstr>6c. EAEPED</vt:lpstr>
      <vt:lpstr>6d. CSPPC</vt:lpstr>
      <vt:lpstr>'1.ESFD'!Área_de_impresión</vt:lpstr>
      <vt:lpstr>'2. IADPOP'!Área_de_impresión</vt:lpstr>
      <vt:lpstr>'3. IAODF'!Área_de_impresión</vt:lpstr>
      <vt:lpstr>'4. BP'!Área_de_impresión</vt:lpstr>
      <vt:lpstr>'5. EAID'!Área_de_impresión</vt:lpstr>
      <vt:lpstr>'6b. EAEPED'!Área_de_impresión</vt:lpstr>
      <vt:lpstr>'6c. EAEPED'!Área_de_impresión</vt:lpstr>
      <vt:lpstr>'6d. CSPPC'!Área_de_impresión</vt:lpstr>
      <vt:lpstr>'1.ESFD'!Títulos_a_imprimir</vt:lpstr>
      <vt:lpstr>'5. EAID'!Títulos_a_imprimir</vt:lpstr>
      <vt:lpstr>'6c. EAEPED'!Títulos_a_imprimir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 O</cp:lastModifiedBy>
  <cp:lastPrinted>2025-01-05T07:16:37Z</cp:lastPrinted>
  <dcterms:created xsi:type="dcterms:W3CDTF">2016-11-15T23:13:57Z</dcterms:created>
  <dcterms:modified xsi:type="dcterms:W3CDTF">2025-01-21T00:02:57Z</dcterms:modified>
</cp:coreProperties>
</file>